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예정수량(공개용)" sheetId="2" r:id="rId1"/>
    <sheet name="예정수량(공개용) (4)" sheetId="6" r:id="rId2"/>
    <sheet name="예산" sheetId="3" r:id="rId3"/>
    <sheet name="예정수량(공개용) (2)" sheetId="4" r:id="rId4"/>
    <sheet name="예정수량(공개용) (3)" sheetId="5" r:id="rId5"/>
  </sheets>
  <externalReferences>
    <externalReference r:id="rId6"/>
  </externalReferences>
  <definedNames>
    <definedName name="_xlnm.Print_Area" localSheetId="0">'예정수량(공개용)'!$A$1:$I$21</definedName>
    <definedName name="_xlnm.Print_Area" localSheetId="3">'예정수량(공개용) (2)'!$M$7:$Y$21</definedName>
    <definedName name="_xlnm.Print_Area" localSheetId="4">'예정수량(공개용) (3)'!$M$7:$AL$19</definedName>
    <definedName name="_xlnm.Print_Area" localSheetId="1">'예정수량(공개용) (4)'!$A$1:$I$21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0" i="6" l="1"/>
  <c r="V40" i="6"/>
  <c r="U40" i="6"/>
  <c r="T40" i="6"/>
  <c r="S40" i="6"/>
  <c r="R40" i="6"/>
  <c r="Q40" i="6"/>
  <c r="P40" i="6"/>
  <c r="O40" i="6"/>
  <c r="X39" i="6"/>
  <c r="W39" i="6"/>
  <c r="S39" i="6"/>
  <c r="R39" i="6"/>
  <c r="X38" i="6"/>
  <c r="V38" i="6"/>
  <c r="T38" i="6"/>
  <c r="R38" i="6"/>
  <c r="Q38" i="6"/>
  <c r="P38" i="6"/>
  <c r="X37" i="6"/>
  <c r="W37" i="6"/>
  <c r="T37" i="6"/>
  <c r="S37" i="6"/>
  <c r="R37" i="6"/>
  <c r="Q37" i="6"/>
  <c r="X36" i="6"/>
  <c r="W36" i="6"/>
  <c r="V36" i="6"/>
  <c r="U36" i="6"/>
  <c r="T36" i="6"/>
  <c r="S36" i="6"/>
  <c r="P36" i="6"/>
  <c r="X35" i="6"/>
  <c r="Y35" i="6" s="1"/>
  <c r="AB35" i="6" s="1"/>
  <c r="O35" i="6"/>
  <c r="T34" i="6"/>
  <c r="T39" i="6" s="1"/>
  <c r="Q34" i="6"/>
  <c r="Q39" i="6" s="1"/>
  <c r="W33" i="6"/>
  <c r="W38" i="6" s="1"/>
  <c r="U33" i="6"/>
  <c r="U38" i="6" s="1"/>
  <c r="T33" i="6"/>
  <c r="S33" i="6"/>
  <c r="P33" i="6"/>
  <c r="O33" i="6"/>
  <c r="Y33" i="6" s="1"/>
  <c r="U32" i="6"/>
  <c r="U37" i="6" s="1"/>
  <c r="T32" i="6"/>
  <c r="P32" i="6"/>
  <c r="P37" i="6" s="1"/>
  <c r="V31" i="6"/>
  <c r="V32" i="6" s="1"/>
  <c r="T31" i="6"/>
  <c r="R31" i="6"/>
  <c r="R36" i="6" s="1"/>
  <c r="Q31" i="6"/>
  <c r="Q36" i="6" s="1"/>
  <c r="O31" i="6"/>
  <c r="Y31" i="6" s="1"/>
  <c r="AB31" i="6" s="1"/>
  <c r="AH28" i="6"/>
  <c r="AG28" i="6"/>
  <c r="AF28" i="6"/>
  <c r="AE28" i="6"/>
  <c r="AD28" i="6"/>
  <c r="AC28" i="6"/>
  <c r="AB28" i="6"/>
  <c r="AA28" i="6"/>
  <c r="Z28" i="6"/>
  <c r="Y28" i="6"/>
  <c r="AH27" i="6"/>
  <c r="AG27" i="6"/>
  <c r="AF27" i="6"/>
  <c r="AE27" i="6"/>
  <c r="AD27" i="6"/>
  <c r="AC27" i="6"/>
  <c r="AB27" i="6"/>
  <c r="AA27" i="6"/>
  <c r="Z27" i="6"/>
  <c r="Y27" i="6"/>
  <c r="AH26" i="6"/>
  <c r="AG26" i="6"/>
  <c r="AF26" i="6"/>
  <c r="AE26" i="6"/>
  <c r="AD26" i="6"/>
  <c r="AC26" i="6"/>
  <c r="AB26" i="6"/>
  <c r="AA26" i="6"/>
  <c r="Z26" i="6"/>
  <c r="Y26" i="6"/>
  <c r="AH25" i="6"/>
  <c r="AG25" i="6"/>
  <c r="AF25" i="6"/>
  <c r="AE25" i="6"/>
  <c r="AD25" i="6"/>
  <c r="AC25" i="6"/>
  <c r="AB25" i="6"/>
  <c r="AA25" i="6"/>
  <c r="Z25" i="6"/>
  <c r="Y25" i="6"/>
  <c r="AH24" i="6"/>
  <c r="AG24" i="6"/>
  <c r="AF24" i="6"/>
  <c r="AE24" i="6"/>
  <c r="AD24" i="6"/>
  <c r="AC24" i="6"/>
  <c r="AB24" i="6"/>
  <c r="AA24" i="6"/>
  <c r="Z24" i="6"/>
  <c r="Y24" i="6"/>
  <c r="F20" i="6"/>
  <c r="G20" i="6" s="1"/>
  <c r="V19" i="6"/>
  <c r="U19" i="6"/>
  <c r="T19" i="6"/>
  <c r="S19" i="6"/>
  <c r="R19" i="6"/>
  <c r="Q19" i="6"/>
  <c r="P19" i="6"/>
  <c r="O19" i="6"/>
  <c r="W19" i="6" s="1"/>
  <c r="F19" i="6"/>
  <c r="G19" i="6" s="1"/>
  <c r="V18" i="6"/>
  <c r="U18" i="6"/>
  <c r="T18" i="6"/>
  <c r="S18" i="6"/>
  <c r="R18" i="6"/>
  <c r="Q18" i="6"/>
  <c r="P18" i="6"/>
  <c r="O18" i="6"/>
  <c r="W18" i="6" s="1"/>
  <c r="F18" i="6"/>
  <c r="G18" i="6" s="1"/>
  <c r="V17" i="6"/>
  <c r="U17" i="6"/>
  <c r="T17" i="6"/>
  <c r="S17" i="6"/>
  <c r="R17" i="6"/>
  <c r="Q17" i="6"/>
  <c r="P17" i="6"/>
  <c r="O17" i="6"/>
  <c r="W17" i="6" s="1"/>
  <c r="F17" i="6"/>
  <c r="G17" i="6" s="1"/>
  <c r="V16" i="6"/>
  <c r="V20" i="6" s="1"/>
  <c r="U16" i="6"/>
  <c r="U20" i="6" s="1"/>
  <c r="T16" i="6"/>
  <c r="T20" i="6" s="1"/>
  <c r="S16" i="6"/>
  <c r="S20" i="6" s="1"/>
  <c r="R16" i="6"/>
  <c r="R20" i="6" s="1"/>
  <c r="Q16" i="6"/>
  <c r="Q20" i="6" s="1"/>
  <c r="P16" i="6"/>
  <c r="P20" i="6" s="1"/>
  <c r="O16" i="6"/>
  <c r="O20" i="6" s="1"/>
  <c r="W20" i="6" s="1"/>
  <c r="F16" i="6"/>
  <c r="G16" i="6" s="1"/>
  <c r="W15" i="6"/>
  <c r="F15" i="6"/>
  <c r="G15" i="6" s="1"/>
  <c r="W14" i="6"/>
  <c r="J19" i="6" s="1"/>
  <c r="H19" i="6" s="1"/>
  <c r="L19" i="6" s="1"/>
  <c r="F14" i="6"/>
  <c r="G14" i="6" s="1"/>
  <c r="W13" i="6"/>
  <c r="J20" i="6" s="1"/>
  <c r="H20" i="6" s="1"/>
  <c r="L20" i="6" s="1"/>
  <c r="F13" i="6"/>
  <c r="G13" i="6" s="1"/>
  <c r="V12" i="6"/>
  <c r="W12" i="6" s="1"/>
  <c r="J12" i="6"/>
  <c r="H12" i="6" s="1"/>
  <c r="L12" i="6" s="1"/>
  <c r="F12" i="6"/>
  <c r="G12" i="6" s="1"/>
  <c r="W11" i="6"/>
  <c r="J14" i="6" s="1"/>
  <c r="H14" i="6" s="1"/>
  <c r="L14" i="6" s="1"/>
  <c r="J11" i="6"/>
  <c r="H11" i="6"/>
  <c r="L11" i="6" s="1"/>
  <c r="G11" i="6"/>
  <c r="F11" i="6"/>
  <c r="W10" i="6"/>
  <c r="J15" i="6" s="1"/>
  <c r="H15" i="6" s="1"/>
  <c r="L15" i="6" s="1"/>
  <c r="F10" i="6"/>
  <c r="G10" i="6" s="1"/>
  <c r="F9" i="6"/>
  <c r="G9" i="6" s="1"/>
  <c r="G8" i="6"/>
  <c r="F8" i="6"/>
  <c r="J7" i="6"/>
  <c r="H7" i="6"/>
  <c r="L7" i="6" s="1"/>
  <c r="F7" i="6"/>
  <c r="G7" i="6" s="1"/>
  <c r="J6" i="6"/>
  <c r="H6" i="6" s="1"/>
  <c r="L6" i="6" s="1"/>
  <c r="F6" i="6"/>
  <c r="G6" i="6" s="1"/>
  <c r="F5" i="6"/>
  <c r="G5" i="6" s="1"/>
  <c r="G4" i="6"/>
  <c r="F4" i="6"/>
  <c r="G21" i="6" l="1"/>
  <c r="V34" i="6"/>
  <c r="V39" i="6" s="1"/>
  <c r="V37" i="6"/>
  <c r="J18" i="6"/>
  <c r="H18" i="6" s="1"/>
  <c r="L18" i="6" s="1"/>
  <c r="J16" i="6"/>
  <c r="H16" i="6" s="1"/>
  <c r="L16" i="6" s="1"/>
  <c r="J17" i="6"/>
  <c r="H17" i="6" s="1"/>
  <c r="L17" i="6" s="1"/>
  <c r="J9" i="6"/>
  <c r="H9" i="6" s="1"/>
  <c r="L9" i="6" s="1"/>
  <c r="J8" i="6"/>
  <c r="H8" i="6" s="1"/>
  <c r="L8" i="6" s="1"/>
  <c r="J10" i="6"/>
  <c r="H10" i="6" s="1"/>
  <c r="L10" i="6" s="1"/>
  <c r="J4" i="6"/>
  <c r="H4" i="6" s="1"/>
  <c r="J5" i="6"/>
  <c r="H5" i="6" s="1"/>
  <c r="L5" i="6" s="1"/>
  <c r="J13" i="6"/>
  <c r="H13" i="6" s="1"/>
  <c r="L13" i="6" s="1"/>
  <c r="W16" i="6"/>
  <c r="O32" i="6"/>
  <c r="U34" i="6"/>
  <c r="U39" i="6" s="1"/>
  <c r="O36" i="6"/>
  <c r="O38" i="6"/>
  <c r="Y38" i="6" s="1"/>
  <c r="S38" i="6"/>
  <c r="X40" i="6"/>
  <c r="Y40" i="6" s="1"/>
  <c r="P34" i="6"/>
  <c r="P39" i="6" s="1"/>
  <c r="L21" i="2"/>
  <c r="J18" i="2"/>
  <c r="J17" i="2"/>
  <c r="J16" i="2"/>
  <c r="AC26" i="2"/>
  <c r="J9" i="2"/>
  <c r="J8" i="2"/>
  <c r="Z24" i="2"/>
  <c r="AA24" i="2"/>
  <c r="AB24" i="2"/>
  <c r="AC24" i="2"/>
  <c r="AD24" i="2"/>
  <c r="AE24" i="2"/>
  <c r="AF24" i="2"/>
  <c r="AG24" i="2"/>
  <c r="AH24" i="2"/>
  <c r="Z25" i="2"/>
  <c r="AA25" i="2"/>
  <c r="AB25" i="2"/>
  <c r="AC25" i="2"/>
  <c r="AD25" i="2"/>
  <c r="AE25" i="2"/>
  <c r="AF25" i="2"/>
  <c r="AG25" i="2"/>
  <c r="AH25" i="2"/>
  <c r="Z26" i="2"/>
  <c r="AA26" i="2"/>
  <c r="AB26" i="2"/>
  <c r="AD26" i="2"/>
  <c r="AE26" i="2"/>
  <c r="AF26" i="2"/>
  <c r="AG26" i="2"/>
  <c r="AH26" i="2"/>
  <c r="Z27" i="2"/>
  <c r="AA27" i="2"/>
  <c r="AB27" i="2"/>
  <c r="AC27" i="2"/>
  <c r="AD27" i="2"/>
  <c r="AE27" i="2"/>
  <c r="AF27" i="2"/>
  <c r="AG27" i="2"/>
  <c r="AH27" i="2"/>
  <c r="Z28" i="2"/>
  <c r="AA28" i="2"/>
  <c r="AB28" i="2"/>
  <c r="AC28" i="2"/>
  <c r="AD28" i="2"/>
  <c r="AE28" i="2"/>
  <c r="AF28" i="2"/>
  <c r="AG28" i="2"/>
  <c r="AH28" i="2"/>
  <c r="Y28" i="2"/>
  <c r="Y27" i="2"/>
  <c r="Y31" i="2"/>
  <c r="Y26" i="2"/>
  <c r="Y25" i="2"/>
  <c r="Y24" i="2"/>
  <c r="L5" i="2"/>
  <c r="L6" i="2"/>
  <c r="L7" i="2"/>
  <c r="L10" i="2"/>
  <c r="L11" i="2"/>
  <c r="L12" i="2"/>
  <c r="L13" i="2"/>
  <c r="L14" i="2"/>
  <c r="L15" i="2"/>
  <c r="L19" i="2"/>
  <c r="L20" i="2"/>
  <c r="L4" i="2"/>
  <c r="O41" i="6" l="1"/>
  <c r="Y36" i="6"/>
  <c r="Y32" i="6"/>
  <c r="AB32" i="6" s="1"/>
  <c r="O37" i="6"/>
  <c r="Y37" i="6" s="1"/>
  <c r="O34" i="6"/>
  <c r="H22" i="6"/>
  <c r="L4" i="6"/>
  <c r="L21" i="6" s="1"/>
  <c r="AA33" i="6"/>
  <c r="AB33" i="6" s="1"/>
  <c r="F4" i="2"/>
  <c r="G4" i="2" s="1"/>
  <c r="F5" i="2"/>
  <c r="G5" i="2"/>
  <c r="F6" i="2"/>
  <c r="G6" i="2" s="1"/>
  <c r="F7" i="2"/>
  <c r="G7" i="2"/>
  <c r="F8" i="2"/>
  <c r="G8" i="2" s="1"/>
  <c r="F9" i="2"/>
  <c r="G9" i="2"/>
  <c r="F10" i="2"/>
  <c r="G10" i="2" s="1"/>
  <c r="F11" i="2"/>
  <c r="G11" i="2"/>
  <c r="F12" i="2"/>
  <c r="G12" i="2" s="1"/>
  <c r="F13" i="2"/>
  <c r="G13" i="2"/>
  <c r="F14" i="2"/>
  <c r="G14" i="2" s="1"/>
  <c r="F15" i="2"/>
  <c r="G15" i="2"/>
  <c r="F16" i="2"/>
  <c r="G16" i="2" s="1"/>
  <c r="F17" i="2"/>
  <c r="G17" i="2"/>
  <c r="F18" i="2"/>
  <c r="G18" i="2" s="1"/>
  <c r="F19" i="2"/>
  <c r="G19" i="2"/>
  <c r="F20" i="2"/>
  <c r="G20" i="2" s="1"/>
  <c r="AK16" i="5"/>
  <c r="AJ16" i="5"/>
  <c r="AF16" i="5"/>
  <c r="AD16" i="5"/>
  <c r="AB16" i="5"/>
  <c r="Z16" i="5"/>
  <c r="X16" i="5"/>
  <c r="V16" i="5"/>
  <c r="T16" i="5"/>
  <c r="R16" i="5"/>
  <c r="AK15" i="5"/>
  <c r="AJ15" i="5"/>
  <c r="AH15" i="5"/>
  <c r="AF15" i="5"/>
  <c r="X15" i="5"/>
  <c r="V15" i="5"/>
  <c r="T15" i="5"/>
  <c r="AJ14" i="5"/>
  <c r="AH14" i="5"/>
  <c r="AD14" i="5"/>
  <c r="V14" i="5"/>
  <c r="T14" i="5"/>
  <c r="AK13" i="5"/>
  <c r="AJ13" i="5"/>
  <c r="AH13" i="5"/>
  <c r="AF13" i="5"/>
  <c r="X13" i="5"/>
  <c r="V13" i="5"/>
  <c r="T13" i="5"/>
  <c r="AK12" i="5"/>
  <c r="AJ12" i="5"/>
  <c r="AH12" i="5"/>
  <c r="AF12" i="5"/>
  <c r="AB12" i="5"/>
  <c r="X12" i="5"/>
  <c r="R12" i="5"/>
  <c r="J7" i="5"/>
  <c r="H7" i="5" s="1"/>
  <c r="F7" i="5"/>
  <c r="G7" i="5" s="1"/>
  <c r="J6" i="5"/>
  <c r="H6" i="5" s="1"/>
  <c r="F6" i="5"/>
  <c r="G6" i="5" s="1"/>
  <c r="J5" i="5"/>
  <c r="H5" i="5" s="1"/>
  <c r="F5" i="5"/>
  <c r="G5" i="5" s="1"/>
  <c r="J4" i="5"/>
  <c r="H4" i="5" s="1"/>
  <c r="F4" i="5"/>
  <c r="G4" i="5" s="1"/>
  <c r="V10" i="4"/>
  <c r="V11" i="4"/>
  <c r="V12" i="4"/>
  <c r="V13" i="4"/>
  <c r="V14" i="4"/>
  <c r="V15" i="4"/>
  <c r="V16" i="4"/>
  <c r="V17" i="4"/>
  <c r="V18" i="4"/>
  <c r="V19" i="4"/>
  <c r="V20" i="4"/>
  <c r="P36" i="2"/>
  <c r="S36" i="2"/>
  <c r="U36" i="2"/>
  <c r="W36" i="2"/>
  <c r="X36" i="2"/>
  <c r="Q37" i="2"/>
  <c r="R37" i="2"/>
  <c r="S37" i="2"/>
  <c r="W37" i="2"/>
  <c r="X37" i="2"/>
  <c r="Q38" i="2"/>
  <c r="R38" i="2"/>
  <c r="V38" i="2"/>
  <c r="X38" i="2"/>
  <c r="R39" i="2"/>
  <c r="S39" i="2"/>
  <c r="W39" i="2"/>
  <c r="X39" i="2"/>
  <c r="P40" i="2"/>
  <c r="Q40" i="2"/>
  <c r="R40" i="2"/>
  <c r="S40" i="2"/>
  <c r="T40" i="2"/>
  <c r="U40" i="2"/>
  <c r="V40" i="2"/>
  <c r="W40" i="2"/>
  <c r="H10" i="2"/>
  <c r="V12" i="2"/>
  <c r="V17" i="2" s="1"/>
  <c r="V20" i="2" s="1"/>
  <c r="W20" i="2" s="1"/>
  <c r="V16" i="2"/>
  <c r="V18" i="2"/>
  <c r="V19" i="2"/>
  <c r="W12" i="2"/>
  <c r="J10" i="2" s="1"/>
  <c r="Y34" i="6" l="1"/>
  <c r="AB34" i="6" s="1"/>
  <c r="AB36" i="6" s="1"/>
  <c r="O39" i="6"/>
  <c r="Y39" i="6" s="1"/>
  <c r="X12" i="4"/>
  <c r="J10" i="4" s="1"/>
  <c r="H10" i="4" s="1"/>
  <c r="V26" i="4"/>
  <c r="X26" i="4"/>
  <c r="AF26" i="4"/>
  <c r="AH26" i="4"/>
  <c r="AJ26" i="4"/>
  <c r="AK26" i="4"/>
  <c r="T27" i="4"/>
  <c r="V27" i="4"/>
  <c r="AD27" i="4"/>
  <c r="AH27" i="4"/>
  <c r="AJ27" i="4"/>
  <c r="V28" i="4"/>
  <c r="X28" i="4"/>
  <c r="AF28" i="4"/>
  <c r="AH28" i="4"/>
  <c r="AJ28" i="4"/>
  <c r="AK28" i="4"/>
  <c r="R29" i="4"/>
  <c r="T29" i="4"/>
  <c r="V29" i="4"/>
  <c r="X29" i="4"/>
  <c r="Z29" i="4"/>
  <c r="AB29" i="4"/>
  <c r="AD29" i="4"/>
  <c r="AF29" i="4"/>
  <c r="AJ29" i="4"/>
  <c r="AK29" i="4"/>
  <c r="R25" i="4"/>
  <c r="X25" i="4"/>
  <c r="AB25" i="4"/>
  <c r="AF25" i="4"/>
  <c r="AH25" i="4"/>
  <c r="AJ25" i="4"/>
  <c r="AK25" i="4"/>
  <c r="O11" i="4"/>
  <c r="P11" i="4"/>
  <c r="Q11" i="4"/>
  <c r="R11" i="4"/>
  <c r="S11" i="4"/>
  <c r="T11" i="4"/>
  <c r="U11" i="4"/>
  <c r="O12" i="4"/>
  <c r="P12" i="4"/>
  <c r="Q12" i="4"/>
  <c r="R12" i="4"/>
  <c r="S12" i="4"/>
  <c r="T12" i="4"/>
  <c r="U12" i="4"/>
  <c r="O13" i="4"/>
  <c r="P13" i="4"/>
  <c r="Q13" i="4"/>
  <c r="R13" i="4"/>
  <c r="S13" i="4"/>
  <c r="T13" i="4"/>
  <c r="U13" i="4"/>
  <c r="O14" i="4"/>
  <c r="P14" i="4"/>
  <c r="Q14" i="4"/>
  <c r="R14" i="4"/>
  <c r="S14" i="4"/>
  <c r="T14" i="4"/>
  <c r="U14" i="4"/>
  <c r="O15" i="4"/>
  <c r="P15" i="4"/>
  <c r="Q15" i="4"/>
  <c r="R15" i="4"/>
  <c r="S15" i="4"/>
  <c r="T15" i="4"/>
  <c r="U15" i="4"/>
  <c r="P10" i="4"/>
  <c r="Q10" i="4"/>
  <c r="R10" i="4"/>
  <c r="S10" i="4"/>
  <c r="T10" i="4"/>
  <c r="U10" i="4"/>
  <c r="O10" i="4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" i="4"/>
  <c r="G8" i="4" s="1"/>
  <c r="F7" i="4"/>
  <c r="G7" i="4" s="1"/>
  <c r="F6" i="4"/>
  <c r="G6" i="4" s="1"/>
  <c r="F5" i="4"/>
  <c r="G5" i="4" s="1"/>
  <c r="F4" i="4"/>
  <c r="G4" i="4" s="1"/>
  <c r="AB38" i="6" l="1"/>
  <c r="AB37" i="6"/>
  <c r="AE13" i="4"/>
  <c r="AE14" i="4" s="1"/>
  <c r="H11" i="3" l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G10" i="3"/>
  <c r="H10" i="3" s="1"/>
  <c r="G9" i="3"/>
  <c r="H9" i="3" s="1"/>
  <c r="G8" i="3"/>
  <c r="H8" i="3" s="1"/>
  <c r="G7" i="3"/>
  <c r="H7" i="3" s="1"/>
  <c r="G6" i="3"/>
  <c r="H6" i="3" s="1"/>
  <c r="G5" i="3"/>
  <c r="H5" i="3" s="1"/>
  <c r="G4" i="3"/>
  <c r="H4" i="3" s="1"/>
  <c r="G3" i="3"/>
  <c r="H3" i="3" s="1"/>
  <c r="G2" i="3"/>
  <c r="U32" i="2"/>
  <c r="P32" i="2"/>
  <c r="Y35" i="2"/>
  <c r="X35" i="2"/>
  <c r="O35" i="2"/>
  <c r="P34" i="2"/>
  <c r="W33" i="2"/>
  <c r="U33" i="2"/>
  <c r="T33" i="2"/>
  <c r="S33" i="2"/>
  <c r="P33" i="2"/>
  <c r="O33" i="2"/>
  <c r="U34" i="2"/>
  <c r="V31" i="2"/>
  <c r="T31" i="2"/>
  <c r="R31" i="2"/>
  <c r="Q31" i="2"/>
  <c r="O31" i="2"/>
  <c r="Z25" i="4" l="1"/>
  <c r="T36" i="2"/>
  <c r="Z12" i="5"/>
  <c r="AI29" i="4"/>
  <c r="AI16" i="5"/>
  <c r="O36" i="2"/>
  <c r="P12" i="5"/>
  <c r="AD25" i="4"/>
  <c r="AD12" i="5"/>
  <c r="V36" i="2"/>
  <c r="X27" i="4"/>
  <c r="S38" i="2"/>
  <c r="X14" i="5"/>
  <c r="AA33" i="2"/>
  <c r="AK14" i="5" s="1"/>
  <c r="R28" i="4"/>
  <c r="R15" i="5"/>
  <c r="P39" i="2"/>
  <c r="R26" i="4"/>
  <c r="R13" i="5"/>
  <c r="P37" i="2"/>
  <c r="T25" i="4"/>
  <c r="Q36" i="2"/>
  <c r="T12" i="5"/>
  <c r="AB28" i="4"/>
  <c r="AB15" i="5"/>
  <c r="U39" i="2"/>
  <c r="Z27" i="4"/>
  <c r="T38" i="2"/>
  <c r="Z14" i="5"/>
  <c r="P29" i="4"/>
  <c r="P16" i="5"/>
  <c r="O40" i="2"/>
  <c r="AB26" i="4"/>
  <c r="AB13" i="5"/>
  <c r="U37" i="2"/>
  <c r="R27" i="4"/>
  <c r="P38" i="2"/>
  <c r="R14" i="5"/>
  <c r="AF27" i="4"/>
  <c r="W38" i="2"/>
  <c r="AF14" i="5"/>
  <c r="V25" i="4"/>
  <c r="V12" i="5"/>
  <c r="R36" i="2"/>
  <c r="O38" i="2"/>
  <c r="P14" i="5"/>
  <c r="AB27" i="4"/>
  <c r="AB14" i="5"/>
  <c r="U38" i="2"/>
  <c r="AH29" i="4"/>
  <c r="AH16" i="5"/>
  <c r="X40" i="2"/>
  <c r="O32" i="2"/>
  <c r="P25" i="4"/>
  <c r="V32" i="2"/>
  <c r="Y33" i="2"/>
  <c r="AI14" i="5" s="1"/>
  <c r="P27" i="4"/>
  <c r="T32" i="2"/>
  <c r="AB35" i="2"/>
  <c r="AK27" i="4"/>
  <c r="G22" i="3"/>
  <c r="H2" i="3"/>
  <c r="H22" i="3" s="1"/>
  <c r="Y32" i="2"/>
  <c r="AI13" i="5" s="1"/>
  <c r="O34" i="2"/>
  <c r="AI12" i="5"/>
  <c r="Y40" i="2" l="1"/>
  <c r="AL29" i="4"/>
  <c r="AL16" i="5"/>
  <c r="AD13" i="5"/>
  <c r="V37" i="2"/>
  <c r="Z13" i="5"/>
  <c r="T37" i="2"/>
  <c r="Y36" i="2"/>
  <c r="O41" i="2"/>
  <c r="P15" i="5"/>
  <c r="O39" i="2"/>
  <c r="P26" i="4"/>
  <c r="P13" i="5"/>
  <c r="O37" i="2"/>
  <c r="Y37" i="2" s="1"/>
  <c r="Y38" i="2"/>
  <c r="AI27" i="4"/>
  <c r="AB33" i="2"/>
  <c r="AI25" i="4"/>
  <c r="AB31" i="2"/>
  <c r="AL12" i="5" s="1"/>
  <c r="AD26" i="4"/>
  <c r="V34" i="2"/>
  <c r="AB32" i="2"/>
  <c r="AI26" i="4"/>
  <c r="T34" i="2"/>
  <c r="Z26" i="4"/>
  <c r="P28" i="4"/>
  <c r="T26" i="4"/>
  <c r="Q34" i="2"/>
  <c r="W11" i="2"/>
  <c r="W11" i="4" s="1"/>
  <c r="W12" i="4"/>
  <c r="W13" i="2"/>
  <c r="W14" i="2"/>
  <c r="W15" i="2"/>
  <c r="W15" i="4" s="1"/>
  <c r="W10" i="2"/>
  <c r="P16" i="2"/>
  <c r="P16" i="4" s="1"/>
  <c r="Q16" i="2"/>
  <c r="Q16" i="4" s="1"/>
  <c r="R16" i="2"/>
  <c r="R16" i="4" s="1"/>
  <c r="S16" i="2"/>
  <c r="S16" i="4" s="1"/>
  <c r="T16" i="2"/>
  <c r="T16" i="4" s="1"/>
  <c r="U16" i="2"/>
  <c r="U16" i="4" s="1"/>
  <c r="P17" i="2"/>
  <c r="P17" i="4" s="1"/>
  <c r="Q17" i="2"/>
  <c r="Q17" i="4" s="1"/>
  <c r="R17" i="2"/>
  <c r="R17" i="4" s="1"/>
  <c r="S17" i="2"/>
  <c r="S17" i="4" s="1"/>
  <c r="T17" i="2"/>
  <c r="T17" i="4" s="1"/>
  <c r="U17" i="2"/>
  <c r="U17" i="4" s="1"/>
  <c r="P18" i="2"/>
  <c r="P18" i="4" s="1"/>
  <c r="Q18" i="2"/>
  <c r="Q18" i="4" s="1"/>
  <c r="R18" i="2"/>
  <c r="R18" i="4" s="1"/>
  <c r="S18" i="2"/>
  <c r="S18" i="4" s="1"/>
  <c r="T18" i="2"/>
  <c r="T18" i="4" s="1"/>
  <c r="U18" i="2"/>
  <c r="U18" i="4" s="1"/>
  <c r="P19" i="2"/>
  <c r="P19" i="4" s="1"/>
  <c r="Q19" i="2"/>
  <c r="Q19" i="4" s="1"/>
  <c r="R19" i="2"/>
  <c r="R19" i="4" s="1"/>
  <c r="S19" i="2"/>
  <c r="S19" i="4" s="1"/>
  <c r="T19" i="2"/>
  <c r="T19" i="4" s="1"/>
  <c r="U19" i="2"/>
  <c r="U19" i="4" s="1"/>
  <c r="O19" i="2"/>
  <c r="O19" i="4" s="1"/>
  <c r="O18" i="2"/>
  <c r="O18" i="4" s="1"/>
  <c r="O17" i="2"/>
  <c r="O17" i="4" s="1"/>
  <c r="O16" i="2"/>
  <c r="O16" i="4" s="1"/>
  <c r="AL27" i="4" l="1"/>
  <c r="AL14" i="5"/>
  <c r="Z28" i="4"/>
  <c r="Z15" i="5"/>
  <c r="T39" i="2"/>
  <c r="AD28" i="4"/>
  <c r="V39" i="2"/>
  <c r="AD15" i="5"/>
  <c r="AL26" i="4"/>
  <c r="AL13" i="5"/>
  <c r="T28" i="4"/>
  <c r="Q39" i="2"/>
  <c r="Y34" i="2"/>
  <c r="J11" i="2"/>
  <c r="H11" i="2" s="1"/>
  <c r="W14" i="4"/>
  <c r="AL25" i="4"/>
  <c r="J12" i="2"/>
  <c r="H12" i="2" s="1"/>
  <c r="W13" i="4"/>
  <c r="J6" i="2"/>
  <c r="H6" i="2" s="1"/>
  <c r="W10" i="4"/>
  <c r="J18" i="4"/>
  <c r="H18" i="4" s="1"/>
  <c r="J17" i="4"/>
  <c r="H17" i="4" s="1"/>
  <c r="J9" i="4"/>
  <c r="H9" i="4" s="1"/>
  <c r="J8" i="4"/>
  <c r="H8" i="4" s="1"/>
  <c r="J16" i="4"/>
  <c r="H16" i="4" s="1"/>
  <c r="J5" i="4"/>
  <c r="H5" i="4" s="1"/>
  <c r="J14" i="4"/>
  <c r="H14" i="4" s="1"/>
  <c r="J19" i="2"/>
  <c r="H19" i="2" s="1"/>
  <c r="J14" i="2"/>
  <c r="H14" i="2" s="1"/>
  <c r="H17" i="2"/>
  <c r="L17" i="2" s="1"/>
  <c r="W17" i="2"/>
  <c r="W17" i="4" s="1"/>
  <c r="W18" i="2"/>
  <c r="W18" i="4" s="1"/>
  <c r="J5" i="2"/>
  <c r="H5" i="2" s="1"/>
  <c r="J13" i="2"/>
  <c r="H13" i="2" s="1"/>
  <c r="J20" i="2"/>
  <c r="H20" i="2" s="1"/>
  <c r="W19" i="2"/>
  <c r="W19" i="4" s="1"/>
  <c r="T20" i="2"/>
  <c r="T20" i="4" s="1"/>
  <c r="P20" i="2"/>
  <c r="P20" i="4" s="1"/>
  <c r="J15" i="2"/>
  <c r="H15" i="2" s="1"/>
  <c r="S20" i="2"/>
  <c r="S20" i="4" s="1"/>
  <c r="H16" i="2"/>
  <c r="L16" i="2" s="1"/>
  <c r="R20" i="2"/>
  <c r="R20" i="4" s="1"/>
  <c r="U20" i="2"/>
  <c r="U20" i="4" s="1"/>
  <c r="Q20" i="2"/>
  <c r="Q20" i="4" s="1"/>
  <c r="H9" i="2"/>
  <c r="L9" i="2" s="1"/>
  <c r="H18" i="2"/>
  <c r="L18" i="2" s="1"/>
  <c r="W16" i="2"/>
  <c r="W16" i="4" s="1"/>
  <c r="J7" i="2"/>
  <c r="H7" i="2" s="1"/>
  <c r="J4" i="2"/>
  <c r="H4" i="2" s="1"/>
  <c r="H8" i="2"/>
  <c r="L8" i="2" s="1"/>
  <c r="O20" i="2"/>
  <c r="O20" i="4" s="1"/>
  <c r="Y39" i="2" l="1"/>
  <c r="AI28" i="4"/>
  <c r="AI15" i="5"/>
  <c r="AB34" i="2"/>
  <c r="J13" i="4"/>
  <c r="H13" i="4" s="1"/>
  <c r="J6" i="4"/>
  <c r="H6" i="4" s="1"/>
  <c r="J7" i="4"/>
  <c r="H7" i="4" s="1"/>
  <c r="J15" i="4"/>
  <c r="H15" i="4" s="1"/>
  <c r="J4" i="4"/>
  <c r="H4" i="4" s="1"/>
  <c r="J12" i="4"/>
  <c r="H12" i="4" s="1"/>
  <c r="J20" i="4"/>
  <c r="H20" i="4" s="1"/>
  <c r="J19" i="4"/>
  <c r="H19" i="4" s="1"/>
  <c r="J11" i="4"/>
  <c r="H11" i="4" s="1"/>
  <c r="H22" i="2"/>
  <c r="W20" i="4"/>
  <c r="AL28" i="4" l="1"/>
  <c r="AL15" i="5"/>
  <c r="AB36" i="2"/>
  <c r="AL17" i="5" s="1"/>
  <c r="AB37" i="2" l="1"/>
  <c r="AL18" i="5" s="1"/>
  <c r="AB31" i="4"/>
  <c r="AB30" i="4"/>
  <c r="AB38" i="2"/>
  <c r="G21" i="2"/>
  <c r="AB32" i="4" l="1"/>
  <c r="AL19" i="5"/>
</calcChain>
</file>

<file path=xl/sharedStrings.xml><?xml version="1.0" encoding="utf-8"?>
<sst xmlns="http://schemas.openxmlformats.org/spreadsheetml/2006/main" count="543" uniqueCount="142">
  <si>
    <t>품목</t>
    <phoneticPr fontId="1" type="noConversion"/>
  </si>
  <si>
    <t>단가</t>
    <phoneticPr fontId="1" type="noConversion"/>
  </si>
  <si>
    <t>세액</t>
    <phoneticPr fontId="1" type="noConversion"/>
  </si>
  <si>
    <t>합계</t>
    <phoneticPr fontId="1" type="noConversion"/>
  </si>
  <si>
    <t>예정수량</t>
    <phoneticPr fontId="1" type="noConversion"/>
  </si>
  <si>
    <t>비고</t>
    <phoneticPr fontId="1" type="noConversion"/>
  </si>
  <si>
    <t>성별</t>
    <phoneticPr fontId="1" type="noConversion"/>
  </si>
  <si>
    <t>계절</t>
    <phoneticPr fontId="1" type="noConversion"/>
  </si>
  <si>
    <t>하의</t>
    <phoneticPr fontId="1" type="noConversion"/>
  </si>
  <si>
    <t>상의</t>
    <phoneticPr fontId="1" type="noConversion"/>
  </si>
  <si>
    <t>춘/하계</t>
    <phoneticPr fontId="1" type="noConversion"/>
  </si>
  <si>
    <t>No</t>
    <phoneticPr fontId="1" type="noConversion"/>
  </si>
  <si>
    <t>남성
(영업점 및 집합건물)</t>
    <phoneticPr fontId="1" type="noConversion"/>
  </si>
  <si>
    <t>예정수량표</t>
    <phoneticPr fontId="1" type="noConversion"/>
  </si>
  <si>
    <t>안전화</t>
    <phoneticPr fontId="1" type="noConversion"/>
  </si>
  <si>
    <t>바람막이</t>
    <phoneticPr fontId="1" type="noConversion"/>
  </si>
  <si>
    <t>여성
(영업점 및 집합건물)</t>
    <phoneticPr fontId="1" type="noConversion"/>
  </si>
  <si>
    <t>상의</t>
    <phoneticPr fontId="1" type="noConversion"/>
  </si>
  <si>
    <t>하의</t>
    <phoneticPr fontId="1" type="noConversion"/>
  </si>
  <si>
    <t>앞치마</t>
    <phoneticPr fontId="1" type="noConversion"/>
  </si>
  <si>
    <t>주차</t>
  </si>
  <si>
    <t>주차</t>
    <phoneticPr fontId="1" type="noConversion"/>
  </si>
  <si>
    <t>시설</t>
  </si>
  <si>
    <t>시설</t>
    <phoneticPr fontId="1" type="noConversion"/>
  </si>
  <si>
    <t>사무</t>
  </si>
  <si>
    <t>상의</t>
    <phoneticPr fontId="1" type="noConversion"/>
  </si>
  <si>
    <t>가디건</t>
    <phoneticPr fontId="1" type="noConversion"/>
  </si>
  <si>
    <t>미화</t>
  </si>
  <si>
    <t>미화</t>
    <phoneticPr fontId="1" type="noConversion"/>
  </si>
  <si>
    <t>본점</t>
    <phoneticPr fontId="1" type="noConversion"/>
  </si>
  <si>
    <t>남성</t>
    <phoneticPr fontId="1" type="noConversion"/>
  </si>
  <si>
    <t>미화</t>
    <phoneticPr fontId="1" type="noConversion"/>
  </si>
  <si>
    <t>미화</t>
    <phoneticPr fontId="1" type="noConversion"/>
  </si>
  <si>
    <t>여성</t>
    <phoneticPr fontId="1" type="noConversion"/>
  </si>
  <si>
    <t>IFT</t>
    <phoneticPr fontId="1" type="noConversion"/>
  </si>
  <si>
    <t>한남동</t>
    <phoneticPr fontId="1" type="noConversion"/>
  </si>
  <si>
    <t>수지IT</t>
    <phoneticPr fontId="1" type="noConversion"/>
  </si>
  <si>
    <t>기흥</t>
    <phoneticPr fontId="1" type="noConversion"/>
  </si>
  <si>
    <t>충주</t>
    <phoneticPr fontId="1" type="noConversion"/>
  </si>
  <si>
    <t>남자</t>
    <phoneticPr fontId="1" type="noConversion"/>
  </si>
  <si>
    <t>여자</t>
    <phoneticPr fontId="1" type="noConversion"/>
  </si>
  <si>
    <t>사무</t>
    <phoneticPr fontId="1" type="noConversion"/>
  </si>
  <si>
    <t>남자</t>
    <phoneticPr fontId="1" type="noConversion"/>
  </si>
  <si>
    <t>앞치마</t>
    <phoneticPr fontId="1" type="noConversion"/>
  </si>
  <si>
    <t>미화</t>
    <phoneticPr fontId="1" type="noConversion"/>
  </si>
  <si>
    <t>주차</t>
    <phoneticPr fontId="1" type="noConversion"/>
  </si>
  <si>
    <t>시설</t>
    <phoneticPr fontId="1" type="noConversion"/>
  </si>
  <si>
    <t>미화</t>
    <phoneticPr fontId="1" type="noConversion"/>
  </si>
  <si>
    <t>시설,미화,주차</t>
    <phoneticPr fontId="1" type="noConversion"/>
  </si>
  <si>
    <t>미화,주차</t>
    <phoneticPr fontId="1" type="noConversion"/>
  </si>
  <si>
    <t>사무</t>
    <phoneticPr fontId="1" type="noConversion"/>
  </si>
  <si>
    <t>여성 사무원</t>
    <phoneticPr fontId="1" type="noConversion"/>
  </si>
  <si>
    <t>동계</t>
    <phoneticPr fontId="1" type="noConversion"/>
  </si>
  <si>
    <t>외투</t>
    <phoneticPr fontId="1" type="noConversion"/>
  </si>
  <si>
    <t>조끼</t>
    <phoneticPr fontId="1" type="noConversion"/>
  </si>
  <si>
    <t>가디건</t>
    <phoneticPr fontId="1" type="noConversion"/>
  </si>
  <si>
    <t>합계</t>
    <phoneticPr fontId="1" type="noConversion"/>
  </si>
  <si>
    <t>합계</t>
    <phoneticPr fontId="1" type="noConversion"/>
  </si>
  <si>
    <t>인원</t>
    <phoneticPr fontId="1" type="noConversion"/>
  </si>
  <si>
    <t>수량</t>
    <phoneticPr fontId="1" type="noConversion"/>
  </si>
  <si>
    <t>남성 사무원</t>
    <phoneticPr fontId="1" type="noConversion"/>
  </si>
  <si>
    <t>상의</t>
    <phoneticPr fontId="1" type="noConversion"/>
  </si>
  <si>
    <t>사무</t>
    <phoneticPr fontId="1" type="noConversion"/>
  </si>
  <si>
    <t>남성 사무원</t>
    <phoneticPr fontId="1" type="noConversion"/>
  </si>
  <si>
    <t>구분</t>
    <phoneticPr fontId="1" type="noConversion"/>
  </si>
  <si>
    <t>지급기준</t>
    <phoneticPr fontId="1" type="noConversion"/>
  </si>
  <si>
    <t>춘하계</t>
    <phoneticPr fontId="1" type="noConversion"/>
  </si>
  <si>
    <t>하의</t>
    <phoneticPr fontId="1" type="noConversion"/>
  </si>
  <si>
    <t>안전화</t>
    <phoneticPr fontId="1" type="noConversion"/>
  </si>
  <si>
    <t>바람막이</t>
    <phoneticPr fontId="1" type="noConversion"/>
  </si>
  <si>
    <t>하의</t>
    <phoneticPr fontId="1" type="noConversion"/>
  </si>
  <si>
    <t>외투</t>
    <phoneticPr fontId="1" type="noConversion"/>
  </si>
  <si>
    <t>조끼</t>
    <phoneticPr fontId="1" type="noConversion"/>
  </si>
  <si>
    <t>동계</t>
    <phoneticPr fontId="1" type="noConversion"/>
  </si>
  <si>
    <t>미화-남성</t>
    <phoneticPr fontId="1" type="noConversion"/>
  </si>
  <si>
    <t>미화-여성</t>
    <phoneticPr fontId="1" type="noConversion"/>
  </si>
  <si>
    <t>1인 합계</t>
    <phoneticPr fontId="1" type="noConversion"/>
  </si>
  <si>
    <t>예상합계</t>
    <phoneticPr fontId="1" type="noConversion"/>
  </si>
  <si>
    <t>총계</t>
    <phoneticPr fontId="1" type="noConversion"/>
  </si>
  <si>
    <t>계약
순번</t>
    <phoneticPr fontId="13" type="noConversion"/>
  </si>
  <si>
    <t>구분</t>
    <phoneticPr fontId="13" type="noConversion"/>
  </si>
  <si>
    <t>업무명</t>
    <phoneticPr fontId="13" type="noConversion"/>
  </si>
  <si>
    <t>직무</t>
    <phoneticPr fontId="13" type="noConversion"/>
  </si>
  <si>
    <t>인원</t>
    <phoneticPr fontId="13" type="noConversion"/>
  </si>
  <si>
    <t>담당부서</t>
    <phoneticPr fontId="13" type="noConversion"/>
  </si>
  <si>
    <t>본점 및 IFT(청소,시설,조리)</t>
    <phoneticPr fontId="13" type="noConversion"/>
  </si>
  <si>
    <t>IBK본점 청소업무</t>
  </si>
  <si>
    <t>총무부</t>
  </si>
  <si>
    <t>본점 및 IFT(청소,시설,조리)</t>
    <phoneticPr fontId="13" type="noConversion"/>
  </si>
  <si>
    <t>IBK파이낸스타워 청소업무</t>
  </si>
  <si>
    <t>한남동고객센터(청소,시설,조리)</t>
    <phoneticPr fontId="13" type="noConversion"/>
  </si>
  <si>
    <t>한남동고객센터 청소업무</t>
  </si>
  <si>
    <t>프로세스혁신부</t>
  </si>
  <si>
    <t>수지IT센터(청소,시설,조리)</t>
    <phoneticPr fontId="13" type="noConversion"/>
  </si>
  <si>
    <t>수지IT센터 청소업무</t>
  </si>
  <si>
    <t>IT기획부</t>
  </si>
  <si>
    <t>기흥연수원(청소,시설,조리)</t>
    <phoneticPr fontId="13" type="noConversion"/>
  </si>
  <si>
    <t>기흥연수원 사무/청소업무</t>
  </si>
  <si>
    <t>인력개발부</t>
  </si>
  <si>
    <t>충주연수원(청소,시설,조리,안내)</t>
    <phoneticPr fontId="13" type="noConversion"/>
  </si>
  <si>
    <t>충주연수원 청소업무</t>
  </si>
  <si>
    <t>영업점(청소,시설,조리)</t>
    <phoneticPr fontId="13" type="noConversion"/>
  </si>
  <si>
    <t>전국 영업점 청소업무</t>
  </si>
  <si>
    <t>BPR 사무지원</t>
    <phoneticPr fontId="13" type="noConversion"/>
  </si>
  <si>
    <t>여신지원팀 BPR업무/문서고</t>
  </si>
  <si>
    <t>집합건물사무업무(본점)</t>
    <phoneticPr fontId="13" type="noConversion"/>
  </si>
  <si>
    <t>총무부</t>
    <phoneticPr fontId="13" type="noConversion"/>
  </si>
  <si>
    <t>집합건물사무업무(한남동)</t>
    <phoneticPr fontId="13" type="noConversion"/>
  </si>
  <si>
    <t>사무</t>
    <phoneticPr fontId="13" type="noConversion"/>
  </si>
  <si>
    <t>프로세스혁신부</t>
    <phoneticPr fontId="13" type="noConversion"/>
  </si>
  <si>
    <t>집합건물사무업무(수지)</t>
    <phoneticPr fontId="13" type="noConversion"/>
  </si>
  <si>
    <t>IT기획부</t>
    <phoneticPr fontId="13" type="noConversion"/>
  </si>
  <si>
    <t>충주연수원(청소,시설,조리,안내)</t>
    <phoneticPr fontId="13" type="noConversion"/>
  </si>
  <si>
    <t>집합건물사무업무(충주)</t>
    <phoneticPr fontId="13" type="noConversion"/>
  </si>
  <si>
    <t>인력개발부</t>
    <phoneticPr fontId="13" type="noConversion"/>
  </si>
  <si>
    <t>전국 영업점 주차업무</t>
  </si>
  <si>
    <t>본점 시설관리 업무</t>
  </si>
  <si>
    <t>파이낸스타워 시설관리 업무</t>
  </si>
  <si>
    <t>한남동 시설관리 업무</t>
  </si>
  <si>
    <t>수지IT센터 시설관리 업무</t>
  </si>
  <si>
    <t>기흥연수원 시설관리 업무</t>
  </si>
  <si>
    <t>충주연수원 시설관리 업무</t>
  </si>
  <si>
    <t>영업점 시설관리 업무</t>
  </si>
  <si>
    <t>유니폼 예산(월)</t>
    <phoneticPr fontId="13" type="noConversion"/>
  </si>
  <si>
    <t>유니폼 예산(연)</t>
    <phoneticPr fontId="13" type="noConversion"/>
  </si>
  <si>
    <t>부가세</t>
    <phoneticPr fontId="1" type="noConversion"/>
  </si>
  <si>
    <t>예산 산정</t>
    <phoneticPr fontId="1" type="noConversion"/>
  </si>
  <si>
    <t>비고</t>
    <phoneticPr fontId="1" type="noConversion"/>
  </si>
  <si>
    <t>예산금액</t>
    <phoneticPr fontId="1" type="noConversion"/>
  </si>
  <si>
    <t>○ 현장별 대상 인원</t>
    <phoneticPr fontId="1" type="noConversion"/>
  </si>
  <si>
    <t>영업점
(앞치마)</t>
    <phoneticPr fontId="1" type="noConversion"/>
  </si>
  <si>
    <t>영업점
(유니폼)</t>
    <phoneticPr fontId="1" type="noConversion"/>
  </si>
  <si>
    <t>미화</t>
    <phoneticPr fontId="1" type="noConversion"/>
  </si>
  <si>
    <t>앞치마 여분 30개 추가</t>
    <phoneticPr fontId="1" type="noConversion"/>
  </si>
  <si>
    <t>개수</t>
    <phoneticPr fontId="1" type="noConversion"/>
  </si>
  <si>
    <t>단가</t>
    <phoneticPr fontId="1" type="noConversion"/>
  </si>
  <si>
    <t>합계</t>
    <phoneticPr fontId="1" type="noConversion"/>
  </si>
  <si>
    <t>현장근로자 근무복 예산 예상 내역</t>
    <phoneticPr fontId="1" type="noConversion"/>
  </si>
  <si>
    <t>현장근로자 근무복 지급 대상</t>
    <phoneticPr fontId="1" type="noConversion"/>
  </si>
  <si>
    <t>사업금액 단가 합계</t>
    <phoneticPr fontId="1" type="noConversion"/>
  </si>
  <si>
    <t>예정수량표(기초금액)</t>
    <phoneticPr fontId="1" type="noConversion"/>
  </si>
  <si>
    <t>기초금액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</si>
</sst>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&quot;앞&quot;&quot;치&quot;&quot;마&quot;\ &quot;지&quot;&quot;급&quot;&quot;대&quot;&quot;상&quot;\ #,##0&quot;명&quot;"/>
  </numFmts>
  <fonts count="18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2"/>
      <scheme val="minor"/>
    </font>
    <font>
      <b/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5" fillId="0" borderId="0" applyFont="0" applyFill="0" applyBorder="0" applyAlignment="0" applyProtection="0">
      <alignment vertical="center"/>
    </xf>
  </cellStyleXfs>
  <cellXfs count="24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1" fontId="2" fillId="0" borderId="1" xfId="1" applyFont="1" applyBorder="1" applyAlignment="1">
      <alignment vertical="center"/>
    </xf>
    <xf numFmtId="41" fontId="2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41" fontId="3" fillId="2" borderId="14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0" fillId="0" borderId="1" xfId="0" applyBorder="1"/>
    <xf numFmtId="0" fontId="7" fillId="3" borderId="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1" fontId="8" fillId="0" borderId="1" xfId="1" applyFont="1" applyBorder="1" applyAlignment="1">
      <alignment horizontal="center" vertical="center"/>
    </xf>
    <xf numFmtId="41" fontId="0" fillId="0" borderId="1" xfId="1" applyFont="1" applyBorder="1" applyAlignment="1"/>
    <xf numFmtId="41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 shrinkToFit="1"/>
    </xf>
    <xf numFmtId="0" fontId="6" fillId="4" borderId="1" xfId="0" applyFont="1" applyFill="1" applyBorder="1" applyAlignment="1">
      <alignment horizontal="center" vertical="center" shrinkToFit="1"/>
    </xf>
    <xf numFmtId="14" fontId="6" fillId="4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vertical="center"/>
    </xf>
    <xf numFmtId="0" fontId="12" fillId="0" borderId="1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vertical="center"/>
    </xf>
    <xf numFmtId="41" fontId="12" fillId="0" borderId="1" xfId="1" applyFont="1" applyFill="1" applyBorder="1" applyAlignment="1">
      <alignment horizontal="center" vertical="center" shrinkToFit="1"/>
    </xf>
    <xf numFmtId="41" fontId="0" fillId="0" borderId="0" xfId="1" applyFont="1" applyAlignment="1"/>
    <xf numFmtId="41" fontId="6" fillId="0" borderId="1" xfId="1" applyFont="1" applyBorder="1" applyAlignment="1"/>
    <xf numFmtId="0" fontId="6" fillId="0" borderId="1" xfId="0" applyFont="1" applyBorder="1"/>
    <xf numFmtId="0" fontId="10" fillId="3" borderId="31" xfId="0" applyFont="1" applyFill="1" applyBorder="1" applyAlignment="1">
      <alignment horizontal="center" vertical="center"/>
    </xf>
    <xf numFmtId="41" fontId="2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1" fontId="10" fillId="0" borderId="0" xfId="1" applyFont="1" applyFill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horizontal="center" vertical="center" wrapText="1"/>
    </xf>
    <xf numFmtId="41" fontId="0" fillId="0" borderId="0" xfId="0" applyNumberFormat="1"/>
    <xf numFmtId="41" fontId="11" fillId="0" borderId="1" xfId="1" applyFont="1" applyBorder="1" applyAlignment="1">
      <alignment horizontal="center" vertical="center"/>
    </xf>
    <xf numFmtId="41" fontId="11" fillId="0" borderId="1" xfId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0" fillId="3" borderId="32" xfId="0" applyFont="1" applyFill="1" applyBorder="1" applyAlignment="1">
      <alignment horizontal="center" vertical="center" shrinkToFit="1"/>
    </xf>
    <xf numFmtId="0" fontId="10" fillId="3" borderId="28" xfId="0" applyFont="1" applyFill="1" applyBorder="1" applyAlignment="1">
      <alignment horizontal="center" vertical="center" shrinkToFit="1"/>
    </xf>
    <xf numFmtId="0" fontId="10" fillId="3" borderId="25" xfId="0" applyFont="1" applyFill="1" applyBorder="1" applyAlignment="1">
      <alignment horizontal="center" vertical="center" shrinkToFit="1"/>
    </xf>
    <xf numFmtId="0" fontId="10" fillId="3" borderId="18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0" fillId="0" borderId="39" xfId="0" applyFont="1" applyBorder="1" applyAlignment="1">
      <alignment horizontal="center" vertical="center" shrinkToFit="1"/>
    </xf>
    <xf numFmtId="0" fontId="10" fillId="3" borderId="19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3" borderId="9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center" vertical="center" shrinkToFit="1"/>
    </xf>
    <xf numFmtId="0" fontId="10" fillId="3" borderId="20" xfId="0" applyFont="1" applyFill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41" fontId="10" fillId="0" borderId="0" xfId="1" applyFont="1" applyFill="1" applyBorder="1" applyAlignment="1">
      <alignment vertical="center" shrinkToFit="1"/>
    </xf>
    <xf numFmtId="0" fontId="11" fillId="0" borderId="0" xfId="0" applyFont="1" applyAlignment="1">
      <alignment shrinkToFit="1"/>
    </xf>
    <xf numFmtId="0" fontId="10" fillId="3" borderId="1" xfId="0" applyFont="1" applyFill="1" applyBorder="1" applyAlignment="1">
      <alignment horizontal="center" vertical="center" shrinkToFit="1"/>
    </xf>
    <xf numFmtId="41" fontId="11" fillId="0" borderId="1" xfId="1" applyFont="1" applyBorder="1" applyAlignment="1">
      <alignment horizontal="center" vertical="center" shrinkToFit="1"/>
    </xf>
    <xf numFmtId="41" fontId="11" fillId="0" borderId="1" xfId="0" applyNumberFormat="1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41" fontId="10" fillId="0" borderId="1" xfId="1" applyFont="1" applyBorder="1" applyAlignment="1">
      <alignment horizontal="center" vertical="center" shrinkToFit="1"/>
    </xf>
    <xf numFmtId="0" fontId="14" fillId="3" borderId="28" xfId="0" applyFont="1" applyFill="1" applyBorder="1" applyAlignment="1">
      <alignment horizontal="center" vertical="center" wrapText="1" shrinkToFit="1"/>
    </xf>
    <xf numFmtId="0" fontId="14" fillId="3" borderId="33" xfId="0" applyFont="1" applyFill="1" applyBorder="1" applyAlignment="1">
      <alignment horizontal="center" vertical="center" wrapText="1" shrinkToFi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41" fontId="11" fillId="0" borderId="0" xfId="1" applyFont="1" applyFill="1" applyBorder="1" applyAlignment="1">
      <alignment horizontal="center" vertical="center"/>
    </xf>
    <xf numFmtId="41" fontId="11" fillId="0" borderId="0" xfId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/>
    <xf numFmtId="0" fontId="10" fillId="0" borderId="0" xfId="0" applyFont="1" applyFill="1" applyBorder="1" applyAlignment="1">
      <alignment horizontal="center" vertical="center" shrinkToFit="1"/>
    </xf>
    <xf numFmtId="176" fontId="11" fillId="0" borderId="0" xfId="0" applyNumberFormat="1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vertical="center" shrinkToFit="1"/>
    </xf>
    <xf numFmtId="0" fontId="11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3" borderId="10" xfId="0" applyFont="1" applyFill="1" applyBorder="1" applyAlignment="1">
      <alignment horizontal="center" vertical="center" shrinkToFit="1"/>
    </xf>
    <xf numFmtId="41" fontId="11" fillId="0" borderId="10" xfId="1" applyFont="1" applyBorder="1" applyAlignment="1">
      <alignment horizontal="center" vertical="center" shrinkToFit="1"/>
    </xf>
    <xf numFmtId="41" fontId="11" fillId="0" borderId="12" xfId="1" applyFont="1" applyBorder="1" applyAlignment="1">
      <alignment horizontal="center" vertical="center" shrinkToFit="1"/>
    </xf>
    <xf numFmtId="41" fontId="11" fillId="0" borderId="13" xfId="1" applyFont="1" applyBorder="1" applyAlignment="1">
      <alignment horizontal="center" vertical="center" shrinkToFit="1"/>
    </xf>
    <xf numFmtId="41" fontId="11" fillId="0" borderId="9" xfId="1" applyFont="1" applyBorder="1" applyAlignment="1">
      <alignment horizontal="center" vertical="center" shrinkToFit="1"/>
    </xf>
    <xf numFmtId="41" fontId="11" fillId="0" borderId="11" xfId="1" applyFont="1" applyBorder="1" applyAlignment="1">
      <alignment horizontal="center" vertical="center" shrinkToFit="1"/>
    </xf>
    <xf numFmtId="41" fontId="11" fillId="0" borderId="10" xfId="0" applyNumberFormat="1" applyFont="1" applyBorder="1" applyAlignment="1">
      <alignment horizontal="center" vertical="center" shrinkToFit="1"/>
    </xf>
    <xf numFmtId="41" fontId="11" fillId="0" borderId="13" xfId="0" applyNumberFormat="1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41" fontId="10" fillId="0" borderId="8" xfId="1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41" fontId="10" fillId="0" borderId="10" xfId="1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41" fontId="10" fillId="0" borderId="13" xfId="1" applyFont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11" xfId="0" applyFont="1" applyFill="1" applyBorder="1" applyAlignment="1">
      <alignment horizontal="center" vertical="center" shrinkToFit="1"/>
    </xf>
    <xf numFmtId="0" fontId="10" fillId="3" borderId="9" xfId="0" applyFont="1" applyFill="1" applyBorder="1" applyAlignment="1">
      <alignment horizontal="center" vertical="center" textRotation="255" shrinkToFit="1"/>
    </xf>
    <xf numFmtId="0" fontId="10" fillId="3" borderId="1" xfId="0" applyFont="1" applyFill="1" applyBorder="1" applyAlignment="1">
      <alignment horizontal="center" vertical="center" textRotation="255" shrinkToFit="1"/>
    </xf>
    <xf numFmtId="0" fontId="7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41" fontId="0" fillId="0" borderId="0" xfId="0" applyNumberFormat="1" applyBorder="1" applyAlignment="1">
      <alignment vertical="center"/>
    </xf>
    <xf numFmtId="41" fontId="3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1" fontId="0" fillId="0" borderId="0" xfId="0" applyNumberFormat="1" applyAlignment="1">
      <alignment vertical="center"/>
    </xf>
    <xf numFmtId="41" fontId="3" fillId="2" borderId="1" xfId="1" applyFont="1" applyFill="1" applyBorder="1" applyAlignment="1">
      <alignment horizontal="center" vertical="center"/>
    </xf>
    <xf numFmtId="176" fontId="16" fillId="0" borderId="15" xfId="0" applyNumberFormat="1" applyFont="1" applyBorder="1" applyAlignment="1">
      <alignment horizontal="center" vertical="center"/>
    </xf>
    <xf numFmtId="176" fontId="16" fillId="0" borderId="34" xfId="0" applyNumberFormat="1" applyFont="1" applyBorder="1" applyAlignment="1">
      <alignment horizontal="center" vertical="center"/>
    </xf>
    <xf numFmtId="176" fontId="16" fillId="0" borderId="6" xfId="0" applyNumberFormat="1" applyFont="1" applyBorder="1" applyAlignment="1">
      <alignment horizontal="center" vertical="center"/>
    </xf>
    <xf numFmtId="176" fontId="16" fillId="0" borderId="8" xfId="0" applyNumberFormat="1" applyFont="1" applyBorder="1" applyAlignment="1">
      <alignment horizontal="center" vertical="center"/>
    </xf>
    <xf numFmtId="176" fontId="16" fillId="0" borderId="9" xfId="0" applyNumberFormat="1" applyFont="1" applyBorder="1" applyAlignment="1">
      <alignment horizontal="center" vertical="center"/>
    </xf>
    <xf numFmtId="176" fontId="16" fillId="0" borderId="10" xfId="0" applyNumberFormat="1" applyFont="1" applyBorder="1" applyAlignment="1">
      <alignment horizontal="center" vertical="center"/>
    </xf>
    <xf numFmtId="176" fontId="16" fillId="0" borderId="9" xfId="0" applyNumberFormat="1" applyFont="1" applyBorder="1" applyAlignment="1">
      <alignment horizontal="center" vertical="center" shrinkToFit="1"/>
    </xf>
    <xf numFmtId="176" fontId="16" fillId="0" borderId="10" xfId="0" applyNumberFormat="1" applyFont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3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36" xfId="0" applyFont="1" applyFill="1" applyBorder="1" applyAlignment="1">
      <alignment horizontal="center" vertical="center"/>
    </xf>
    <xf numFmtId="176" fontId="15" fillId="0" borderId="9" xfId="0" applyNumberFormat="1" applyFont="1" applyBorder="1" applyAlignment="1">
      <alignment horizontal="center" vertical="center"/>
    </xf>
    <xf numFmtId="176" fontId="15" fillId="0" borderId="10" xfId="0" applyNumberFormat="1" applyFont="1" applyBorder="1" applyAlignment="1">
      <alignment horizontal="center" vertical="center"/>
    </xf>
    <xf numFmtId="176" fontId="15" fillId="0" borderId="11" xfId="0" applyNumberFormat="1" applyFont="1" applyBorder="1" applyAlignment="1">
      <alignment horizontal="center" vertical="center"/>
    </xf>
    <xf numFmtId="176" fontId="15" fillId="0" borderId="13" xfId="0" applyNumberFormat="1" applyFont="1" applyBorder="1" applyAlignment="1">
      <alignment horizontal="center" vertical="center"/>
    </xf>
    <xf numFmtId="176" fontId="15" fillId="0" borderId="15" xfId="0" applyNumberFormat="1" applyFont="1" applyBorder="1" applyAlignment="1">
      <alignment horizontal="center" vertical="center"/>
    </xf>
    <xf numFmtId="176" fontId="15" fillId="0" borderId="34" xfId="0" applyNumberFormat="1" applyFont="1" applyBorder="1" applyAlignment="1">
      <alignment horizontal="center" vertical="center"/>
    </xf>
    <xf numFmtId="176" fontId="16" fillId="0" borderId="11" xfId="0" applyNumberFormat="1" applyFont="1" applyBorder="1" applyAlignment="1">
      <alignment horizontal="center" vertical="center"/>
    </xf>
    <xf numFmtId="176" fontId="16" fillId="0" borderId="13" xfId="0" applyNumberFormat="1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  <xf numFmtId="176" fontId="15" fillId="0" borderId="8" xfId="0" applyNumberFormat="1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 shrinkToFit="1"/>
    </xf>
    <xf numFmtId="176" fontId="10" fillId="0" borderId="10" xfId="0" applyNumberFormat="1" applyFont="1" applyBorder="1" applyAlignment="1">
      <alignment horizontal="center" vertical="center" shrinkToFit="1"/>
    </xf>
    <xf numFmtId="176" fontId="10" fillId="0" borderId="11" xfId="0" applyNumberFormat="1" applyFont="1" applyBorder="1" applyAlignment="1">
      <alignment horizontal="center" vertical="center" shrinkToFit="1"/>
    </xf>
    <xf numFmtId="176" fontId="10" fillId="0" borderId="13" xfId="0" applyNumberFormat="1" applyFont="1" applyBorder="1" applyAlignment="1">
      <alignment horizontal="center" vertical="center" shrinkToFit="1"/>
    </xf>
    <xf numFmtId="176" fontId="11" fillId="0" borderId="6" xfId="0" applyNumberFormat="1" applyFont="1" applyBorder="1" applyAlignment="1">
      <alignment horizontal="center" vertical="center" shrinkToFit="1"/>
    </xf>
    <xf numFmtId="176" fontId="11" fillId="0" borderId="8" xfId="0" applyNumberFormat="1" applyFont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shrinkToFit="1"/>
    </xf>
    <xf numFmtId="176" fontId="11" fillId="0" borderId="9" xfId="0" applyNumberFormat="1" applyFont="1" applyBorder="1" applyAlignment="1">
      <alignment horizontal="center" vertical="center" shrinkToFit="1"/>
    </xf>
    <xf numFmtId="176" fontId="11" fillId="0" borderId="10" xfId="0" applyNumberFormat="1" applyFont="1" applyBorder="1" applyAlignment="1">
      <alignment horizontal="center" vertical="center" shrinkToFit="1"/>
    </xf>
    <xf numFmtId="176" fontId="11" fillId="0" borderId="11" xfId="0" applyNumberFormat="1" applyFont="1" applyBorder="1" applyAlignment="1">
      <alignment horizontal="center" vertical="center" shrinkToFit="1"/>
    </xf>
    <xf numFmtId="176" fontId="11" fillId="0" borderId="13" xfId="0" applyNumberFormat="1" applyFont="1" applyBorder="1" applyAlignment="1">
      <alignment horizontal="center" vertical="center" shrinkToFit="1"/>
    </xf>
    <xf numFmtId="176" fontId="11" fillId="0" borderId="15" xfId="0" applyNumberFormat="1" applyFont="1" applyBorder="1" applyAlignment="1">
      <alignment horizontal="center" vertical="center" shrinkToFit="1"/>
    </xf>
    <xf numFmtId="176" fontId="11" fillId="0" borderId="34" xfId="0" applyNumberFormat="1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shrinkToFit="1"/>
    </xf>
    <xf numFmtId="0" fontId="10" fillId="3" borderId="29" xfId="0" applyFont="1" applyFill="1" applyBorder="1" applyAlignment="1">
      <alignment horizontal="center" vertical="center" shrinkToFit="1"/>
    </xf>
    <xf numFmtId="0" fontId="10" fillId="3" borderId="26" xfId="0" applyFont="1" applyFill="1" applyBorder="1" applyAlignment="1">
      <alignment horizontal="center" vertical="center" shrinkToFit="1"/>
    </xf>
    <xf numFmtId="0" fontId="10" fillId="3" borderId="23" xfId="0" applyFont="1" applyFill="1" applyBorder="1" applyAlignment="1">
      <alignment horizontal="center" vertical="center" shrinkToFit="1"/>
    </xf>
    <xf numFmtId="0" fontId="10" fillId="3" borderId="36" xfId="0" applyFont="1" applyFill="1" applyBorder="1" applyAlignment="1">
      <alignment horizontal="center" vertical="center" shrinkToFit="1"/>
    </xf>
    <xf numFmtId="0" fontId="10" fillId="3" borderId="21" xfId="0" applyFont="1" applyFill="1" applyBorder="1" applyAlignment="1">
      <alignment horizontal="center" vertical="center" shrinkToFit="1"/>
    </xf>
    <xf numFmtId="0" fontId="10" fillId="3" borderId="37" xfId="0" applyFont="1" applyFill="1" applyBorder="1" applyAlignment="1">
      <alignment horizontal="center" vertical="center" shrinkToFit="1"/>
    </xf>
    <xf numFmtId="0" fontId="10" fillId="3" borderId="5" xfId="0" applyFont="1" applyFill="1" applyBorder="1" applyAlignment="1">
      <alignment horizontal="center" vertical="center" shrinkToFit="1"/>
    </xf>
    <xf numFmtId="0" fontId="10" fillId="3" borderId="38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left" shrinkToFit="1"/>
    </xf>
    <xf numFmtId="0" fontId="11" fillId="0" borderId="1" xfId="0" applyFont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shrinkToFit="1"/>
    </xf>
    <xf numFmtId="0" fontId="10" fillId="3" borderId="31" xfId="0" applyFont="1" applyFill="1" applyBorder="1" applyAlignment="1">
      <alignment horizontal="center" vertical="center" shrinkToFit="1"/>
    </xf>
    <xf numFmtId="0" fontId="10" fillId="3" borderId="6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left" vertical="center" shrinkToFit="1"/>
    </xf>
    <xf numFmtId="176" fontId="10" fillId="3" borderId="15" xfId="0" applyNumberFormat="1" applyFont="1" applyFill="1" applyBorder="1" applyAlignment="1">
      <alignment horizontal="center" vertical="center" shrinkToFit="1"/>
    </xf>
    <xf numFmtId="176" fontId="10" fillId="3" borderId="34" xfId="0" applyNumberFormat="1" applyFont="1" applyFill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center" vertical="center" shrinkToFit="1"/>
    </xf>
    <xf numFmtId="176" fontId="10" fillId="0" borderId="8" xfId="0" applyNumberFormat="1" applyFont="1" applyBorder="1" applyAlignment="1">
      <alignment horizontal="center" vertical="center" shrinkToFit="1"/>
    </xf>
    <xf numFmtId="0" fontId="10" fillId="3" borderId="7" xfId="0" applyFont="1" applyFill="1" applyBorder="1" applyAlignment="1">
      <alignment horizontal="center" vertical="center" shrinkToFit="1"/>
    </xf>
    <xf numFmtId="0" fontId="10" fillId="3" borderId="8" xfId="0" applyFont="1" applyFill="1" applyBorder="1" applyAlignment="1">
      <alignment horizontal="center" vertical="center" shrinkToFit="1"/>
    </xf>
    <xf numFmtId="0" fontId="10" fillId="3" borderId="10" xfId="0" applyFont="1" applyFill="1" applyBorder="1" applyAlignment="1">
      <alignment horizontal="center" vertical="center" shrinkToFit="1"/>
    </xf>
    <xf numFmtId="0" fontId="10" fillId="3" borderId="11" xfId="0" applyFont="1" applyFill="1" applyBorder="1" applyAlignment="1">
      <alignment horizontal="center" vertical="center" shrinkToFit="1"/>
    </xf>
    <xf numFmtId="0" fontId="10" fillId="3" borderId="13" xfId="0" applyFont="1" applyFill="1" applyBorder="1" applyAlignment="1">
      <alignment horizontal="center" vertical="center" shrinkToFit="1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0629;&#47924;&#54028;&#51068;\1.&#49328;&#52636;&#45236;&#50669;&#49436;\2020&#45380;%20&#49328;&#52636;&#45236;&#50669;\2020&#45380;%20IBK&#49436;&#48708;&#49828;%20&#46020;&#44553;&#44228;&#50557;%20&#49328;&#52636;&#45236;&#50669;&#49436;-&#52572;&#513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개요"/>
      <sheetName val="요청자료 검토"/>
      <sheetName val="2019년"/>
      <sheetName val="2020년"/>
      <sheetName val="20년 임금표"/>
      <sheetName val="틀"/>
      <sheetName val="1"/>
      <sheetName val="2"/>
      <sheetName val="3"/>
      <sheetName val="4"/>
      <sheetName val="5"/>
      <sheetName val="6"/>
      <sheetName val="7"/>
      <sheetName val="8"/>
      <sheetName val="8-1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20년 임금표 (2)"/>
      <sheetName val="경비 (2)"/>
      <sheetName val="39"/>
      <sheetName val="40"/>
      <sheetName val="저축은행-임금표"/>
      <sheetName val="41"/>
      <sheetName val="신용정보-임금표"/>
      <sheetName val="42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Q46">
            <v>812526</v>
          </cell>
        </row>
      </sheetData>
      <sheetData sheetId="7">
        <row r="46">
          <cell r="K46">
            <v>604186</v>
          </cell>
        </row>
      </sheetData>
      <sheetData sheetId="8">
        <row r="46">
          <cell r="K46">
            <v>291676</v>
          </cell>
        </row>
      </sheetData>
      <sheetData sheetId="9">
        <row r="46">
          <cell r="I46">
            <v>312510</v>
          </cell>
        </row>
      </sheetData>
      <sheetData sheetId="10">
        <row r="46">
          <cell r="J46">
            <v>250008</v>
          </cell>
        </row>
      </sheetData>
      <sheetData sheetId="11">
        <row r="46">
          <cell r="K46">
            <v>625020</v>
          </cell>
        </row>
      </sheetData>
      <sheetData sheetId="12">
        <row r="603">
          <cell r="AD603">
            <v>2202526</v>
          </cell>
        </row>
      </sheetData>
      <sheetData sheetId="13">
        <row r="46">
          <cell r="X46">
            <v>2645918</v>
          </cell>
        </row>
      </sheetData>
      <sheetData sheetId="14"/>
      <sheetData sheetId="15">
        <row r="46">
          <cell r="G46">
            <v>20834</v>
          </cell>
        </row>
      </sheetData>
      <sheetData sheetId="16">
        <row r="46">
          <cell r="G46">
            <v>20834</v>
          </cell>
        </row>
      </sheetData>
      <sheetData sheetId="17">
        <row r="46">
          <cell r="G46">
            <v>20834</v>
          </cell>
        </row>
      </sheetData>
      <sheetData sheetId="18">
        <row r="46">
          <cell r="G46">
            <v>20834</v>
          </cell>
        </row>
      </sheetData>
      <sheetData sheetId="19">
        <row r="46">
          <cell r="AA46">
            <v>437514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46">
          <cell r="AO46">
            <v>770858</v>
          </cell>
        </row>
      </sheetData>
      <sheetData sheetId="39">
        <row r="46">
          <cell r="Z46">
            <v>458348</v>
          </cell>
        </row>
      </sheetData>
      <sheetData sheetId="40">
        <row r="46">
          <cell r="T46">
            <v>333344</v>
          </cell>
        </row>
      </sheetData>
      <sheetData sheetId="41">
        <row r="46">
          <cell r="AH46">
            <v>625020</v>
          </cell>
        </row>
      </sheetData>
      <sheetData sheetId="42">
        <row r="46">
          <cell r="M46">
            <v>187506</v>
          </cell>
        </row>
      </sheetData>
      <sheetData sheetId="43">
        <row r="46">
          <cell r="Z46">
            <v>458348</v>
          </cell>
        </row>
      </sheetData>
      <sheetData sheetId="44">
        <row r="72">
          <cell r="AI72">
            <v>1395878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1"/>
  <sheetViews>
    <sheetView showZeros="0" view="pageBreakPreview" zoomScale="60" zoomScaleNormal="55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G25" sqref="G25"/>
    </sheetView>
  </sheetViews>
  <sheetFormatPr defaultRowHeight="31.5" x14ac:dyDescent="0.55000000000000004"/>
  <cols>
    <col min="1" max="1" width="10.25" style="1" customWidth="1"/>
    <col min="2" max="3" width="19.625" style="1" customWidth="1"/>
    <col min="4" max="4" width="39.5" style="1" customWidth="1"/>
    <col min="5" max="8" width="22.625" style="1" customWidth="1"/>
    <col min="9" max="9" width="30.125" style="2" bestFit="1" customWidth="1"/>
    <col min="10" max="10" width="23.625" bestFit="1" customWidth="1"/>
    <col min="12" max="12" width="13.625" bestFit="1" customWidth="1"/>
    <col min="13" max="25" width="9.625" customWidth="1"/>
    <col min="27" max="27" width="12.375" bestFit="1" customWidth="1"/>
    <col min="28" max="28" width="16.625" bestFit="1" customWidth="1"/>
  </cols>
  <sheetData>
    <row r="1" spans="1:25" ht="25.5" customHeight="1" x14ac:dyDescent="0.3">
      <c r="A1" s="161" t="s">
        <v>13</v>
      </c>
      <c r="B1" s="161"/>
      <c r="C1" s="161"/>
      <c r="D1" s="161"/>
      <c r="E1" s="161"/>
      <c r="F1" s="161"/>
      <c r="G1" s="161"/>
      <c r="H1" s="161"/>
      <c r="I1" s="161"/>
    </row>
    <row r="2" spans="1:25" ht="33" customHeight="1" x14ac:dyDescent="0.3">
      <c r="A2" s="162"/>
      <c r="B2" s="162"/>
      <c r="C2" s="162"/>
      <c r="D2" s="162"/>
      <c r="E2" s="162"/>
      <c r="F2" s="162"/>
      <c r="G2" s="162"/>
      <c r="H2" s="162"/>
      <c r="I2" s="162"/>
    </row>
    <row r="3" spans="1:25" s="4" customFormat="1" ht="50.1" customHeight="1" x14ac:dyDescent="0.3">
      <c r="A3" s="6" t="s">
        <v>11</v>
      </c>
      <c r="B3" s="6" t="s">
        <v>7</v>
      </c>
      <c r="C3" s="6" t="s">
        <v>6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10" t="s">
        <v>58</v>
      </c>
      <c r="K3" s="10" t="s">
        <v>59</v>
      </c>
      <c r="L3" s="13"/>
    </row>
    <row r="4" spans="1:25" s="4" customFormat="1" ht="50.1" customHeight="1" x14ac:dyDescent="0.3">
      <c r="A4" s="5">
        <v>1</v>
      </c>
      <c r="B4" s="164" t="s">
        <v>10</v>
      </c>
      <c r="C4" s="163" t="s">
        <v>12</v>
      </c>
      <c r="D4" s="5" t="s">
        <v>9</v>
      </c>
      <c r="E4" s="7">
        <v>20000</v>
      </c>
      <c r="F4" s="7">
        <f>INT(E4*0.1)</f>
        <v>2000</v>
      </c>
      <c r="G4" s="7">
        <f>SUM(E4:F4)</f>
        <v>22000</v>
      </c>
      <c r="H4" s="144">
        <f>J4*K4+W11+W15</f>
        <v>565</v>
      </c>
      <c r="I4" s="8" t="s">
        <v>48</v>
      </c>
      <c r="J4" s="10">
        <f>W10+W11+W15</f>
        <v>256</v>
      </c>
      <c r="K4" s="10">
        <v>2</v>
      </c>
      <c r="L4" s="143">
        <f>E4*H4</f>
        <v>11300000</v>
      </c>
    </row>
    <row r="5" spans="1:25" s="4" customFormat="1" ht="50.1" customHeight="1" x14ac:dyDescent="0.3">
      <c r="A5" s="5">
        <v>2</v>
      </c>
      <c r="B5" s="165"/>
      <c r="C5" s="163"/>
      <c r="D5" s="5" t="s">
        <v>8</v>
      </c>
      <c r="E5" s="7">
        <v>20000</v>
      </c>
      <c r="F5" s="7">
        <f t="shared" ref="F5:F20" si="0">INT(E5*0.1)</f>
        <v>2000</v>
      </c>
      <c r="G5" s="7">
        <f t="shared" ref="G5:G12" si="1">SUM(E5:F5)</f>
        <v>22000</v>
      </c>
      <c r="H5" s="144">
        <f t="shared" ref="H5:H20" si="2">J5*K5</f>
        <v>106</v>
      </c>
      <c r="I5" s="8" t="s">
        <v>49</v>
      </c>
      <c r="J5" s="10">
        <f>W11+W15</f>
        <v>53</v>
      </c>
      <c r="K5" s="10">
        <v>2</v>
      </c>
      <c r="L5" s="143">
        <f t="shared" ref="L5:L20" si="3">E5*H5</f>
        <v>2120000</v>
      </c>
    </row>
    <row r="6" spans="1:25" s="4" customFormat="1" ht="50.1" customHeight="1" x14ac:dyDescent="0.3">
      <c r="A6" s="5">
        <v>3</v>
      </c>
      <c r="B6" s="165"/>
      <c r="C6" s="163"/>
      <c r="D6" s="5" t="s">
        <v>14</v>
      </c>
      <c r="E6" s="7">
        <v>40000</v>
      </c>
      <c r="F6" s="7">
        <f t="shared" si="0"/>
        <v>4000</v>
      </c>
      <c r="G6" s="7">
        <f t="shared" si="1"/>
        <v>44000</v>
      </c>
      <c r="H6" s="144">
        <f t="shared" si="2"/>
        <v>203</v>
      </c>
      <c r="I6" s="8" t="s">
        <v>23</v>
      </c>
      <c r="J6" s="10">
        <f>W10</f>
        <v>203</v>
      </c>
      <c r="K6" s="10">
        <v>1</v>
      </c>
      <c r="L6" s="143">
        <f t="shared" si="3"/>
        <v>8120000</v>
      </c>
    </row>
    <row r="7" spans="1:25" s="4" customFormat="1" ht="50.1" customHeight="1" x14ac:dyDescent="0.3">
      <c r="A7" s="5">
        <v>4</v>
      </c>
      <c r="B7" s="165"/>
      <c r="C7" s="163"/>
      <c r="D7" s="5" t="s">
        <v>15</v>
      </c>
      <c r="E7" s="7">
        <v>40000</v>
      </c>
      <c r="F7" s="7">
        <f t="shared" si="0"/>
        <v>4000</v>
      </c>
      <c r="G7" s="7">
        <f t="shared" si="1"/>
        <v>44000</v>
      </c>
      <c r="H7" s="144">
        <f t="shared" si="2"/>
        <v>203</v>
      </c>
      <c r="I7" s="8" t="s">
        <v>46</v>
      </c>
      <c r="J7" s="10">
        <f>W10</f>
        <v>203</v>
      </c>
      <c r="K7" s="10">
        <v>1</v>
      </c>
      <c r="L7" s="143">
        <f t="shared" si="3"/>
        <v>8120000</v>
      </c>
    </row>
    <row r="8" spans="1:25" s="4" customFormat="1" ht="50.1" customHeight="1" thickBot="1" x14ac:dyDescent="0.35">
      <c r="A8" s="5">
        <v>5</v>
      </c>
      <c r="B8" s="165"/>
      <c r="C8" s="163" t="s">
        <v>16</v>
      </c>
      <c r="D8" s="5" t="s">
        <v>17</v>
      </c>
      <c r="E8" s="7">
        <v>20000</v>
      </c>
      <c r="F8" s="7">
        <f t="shared" si="0"/>
        <v>2000</v>
      </c>
      <c r="G8" s="7">
        <f t="shared" si="1"/>
        <v>22000</v>
      </c>
      <c r="H8" s="144">
        <f t="shared" si="2"/>
        <v>456</v>
      </c>
      <c r="I8" s="8" t="s">
        <v>47</v>
      </c>
      <c r="J8" s="10">
        <f>W12-V12</f>
        <v>152</v>
      </c>
      <c r="K8" s="10">
        <v>3</v>
      </c>
      <c r="L8" s="143">
        <f t="shared" si="3"/>
        <v>9120000</v>
      </c>
    </row>
    <row r="9" spans="1:25" s="4" customFormat="1" ht="50.1" customHeight="1" thickBot="1" x14ac:dyDescent="0.35">
      <c r="A9" s="5">
        <v>6</v>
      </c>
      <c r="B9" s="165"/>
      <c r="C9" s="163"/>
      <c r="D9" s="5" t="s">
        <v>18</v>
      </c>
      <c r="E9" s="7">
        <v>20000</v>
      </c>
      <c r="F9" s="7">
        <f t="shared" si="0"/>
        <v>2000</v>
      </c>
      <c r="G9" s="7">
        <f t="shared" si="1"/>
        <v>22000</v>
      </c>
      <c r="H9" s="144">
        <f t="shared" si="2"/>
        <v>304</v>
      </c>
      <c r="I9" s="8" t="s">
        <v>31</v>
      </c>
      <c r="J9" s="10">
        <f>W12-V12</f>
        <v>152</v>
      </c>
      <c r="K9" s="10">
        <v>2</v>
      </c>
      <c r="L9" s="143">
        <f t="shared" si="3"/>
        <v>6080000</v>
      </c>
      <c r="M9" s="174" t="s">
        <v>64</v>
      </c>
      <c r="N9" s="175"/>
      <c r="O9" s="58" t="s">
        <v>29</v>
      </c>
      <c r="P9" s="59" t="s">
        <v>34</v>
      </c>
      <c r="Q9" s="59" t="s">
        <v>35</v>
      </c>
      <c r="R9" s="59" t="s">
        <v>36</v>
      </c>
      <c r="S9" s="59" t="s">
        <v>37</v>
      </c>
      <c r="T9" s="59" t="s">
        <v>38</v>
      </c>
      <c r="U9" s="60" t="s">
        <v>131</v>
      </c>
      <c r="V9" s="61" t="s">
        <v>130</v>
      </c>
      <c r="W9" s="48" t="s">
        <v>57</v>
      </c>
      <c r="X9" s="148" t="s">
        <v>127</v>
      </c>
      <c r="Y9" s="149"/>
    </row>
    <row r="10" spans="1:25" s="4" customFormat="1" ht="50.1" customHeight="1" x14ac:dyDescent="0.3">
      <c r="A10" s="5">
        <v>7</v>
      </c>
      <c r="B10" s="165"/>
      <c r="C10" s="163"/>
      <c r="D10" s="5" t="s">
        <v>19</v>
      </c>
      <c r="E10" s="7">
        <v>12000</v>
      </c>
      <c r="F10" s="7">
        <f t="shared" si="0"/>
        <v>1200</v>
      </c>
      <c r="G10" s="7">
        <f t="shared" si="1"/>
        <v>13200</v>
      </c>
      <c r="H10" s="144">
        <f>ROUND((J10*K10),0)+30</f>
        <v>744</v>
      </c>
      <c r="I10" s="8" t="s">
        <v>132</v>
      </c>
      <c r="J10" s="52">
        <f>W12</f>
        <v>714</v>
      </c>
      <c r="K10" s="10">
        <v>1</v>
      </c>
      <c r="L10" s="143">
        <f t="shared" si="3"/>
        <v>8928000</v>
      </c>
      <c r="M10" s="170" t="s">
        <v>30</v>
      </c>
      <c r="N10" s="15" t="s">
        <v>23</v>
      </c>
      <c r="O10" s="16">
        <v>37</v>
      </c>
      <c r="P10" s="17">
        <v>22</v>
      </c>
      <c r="Q10" s="17">
        <v>16</v>
      </c>
      <c r="R10" s="17">
        <v>30</v>
      </c>
      <c r="S10" s="17">
        <v>9</v>
      </c>
      <c r="T10" s="17">
        <v>22</v>
      </c>
      <c r="U10" s="17">
        <v>67</v>
      </c>
      <c r="V10" s="26"/>
      <c r="W10" s="53">
        <f>SUM(O10:U10)</f>
        <v>203</v>
      </c>
      <c r="X10" s="150"/>
      <c r="Y10" s="151"/>
    </row>
    <row r="11" spans="1:25" s="4" customFormat="1" ht="50.1" customHeight="1" x14ac:dyDescent="0.3">
      <c r="A11" s="5">
        <v>8</v>
      </c>
      <c r="B11" s="165"/>
      <c r="C11" s="12" t="s">
        <v>51</v>
      </c>
      <c r="D11" s="5" t="s">
        <v>25</v>
      </c>
      <c r="E11" s="7">
        <v>20000</v>
      </c>
      <c r="F11" s="7">
        <f t="shared" si="0"/>
        <v>2000</v>
      </c>
      <c r="G11" s="7">
        <f t="shared" si="1"/>
        <v>22000</v>
      </c>
      <c r="H11" s="144">
        <f t="shared" si="2"/>
        <v>194</v>
      </c>
      <c r="I11" s="8" t="s">
        <v>50</v>
      </c>
      <c r="J11" s="10">
        <f>W14</f>
        <v>97</v>
      </c>
      <c r="K11" s="10">
        <v>2</v>
      </c>
      <c r="L11" s="143">
        <f t="shared" si="3"/>
        <v>3880000</v>
      </c>
      <c r="M11" s="169"/>
      <c r="N11" s="18" t="s">
        <v>32</v>
      </c>
      <c r="O11" s="19">
        <v>9</v>
      </c>
      <c r="P11" s="20">
        <v>6</v>
      </c>
      <c r="Q11" s="20">
        <v>4</v>
      </c>
      <c r="R11" s="20">
        <v>3</v>
      </c>
      <c r="S11" s="20">
        <v>3</v>
      </c>
      <c r="T11" s="20">
        <v>6</v>
      </c>
      <c r="U11" s="20">
        <v>1</v>
      </c>
      <c r="V11" s="27"/>
      <c r="W11" s="54">
        <f>SUM(O11:U11)</f>
        <v>32</v>
      </c>
      <c r="X11" s="152"/>
      <c r="Y11" s="153"/>
    </row>
    <row r="12" spans="1:25" s="4" customFormat="1" ht="50.1" customHeight="1" x14ac:dyDescent="0.3">
      <c r="A12" s="5">
        <v>9</v>
      </c>
      <c r="B12" s="166"/>
      <c r="C12" s="12" t="s">
        <v>60</v>
      </c>
      <c r="D12" s="5" t="s">
        <v>61</v>
      </c>
      <c r="E12" s="7">
        <v>20000</v>
      </c>
      <c r="F12" s="7">
        <f t="shared" si="0"/>
        <v>2000</v>
      </c>
      <c r="G12" s="7">
        <f t="shared" si="1"/>
        <v>22000</v>
      </c>
      <c r="H12" s="144">
        <f t="shared" si="2"/>
        <v>70</v>
      </c>
      <c r="I12" s="8" t="s">
        <v>62</v>
      </c>
      <c r="J12" s="10">
        <f>W13</f>
        <v>35</v>
      </c>
      <c r="K12" s="10">
        <v>2</v>
      </c>
      <c r="L12" s="143">
        <f t="shared" si="3"/>
        <v>1400000</v>
      </c>
      <c r="M12" s="21" t="s">
        <v>33</v>
      </c>
      <c r="N12" s="18" t="s">
        <v>28</v>
      </c>
      <c r="O12" s="19">
        <v>26</v>
      </c>
      <c r="P12" s="20">
        <v>27</v>
      </c>
      <c r="Q12" s="20">
        <v>10</v>
      </c>
      <c r="R12" s="20">
        <v>12</v>
      </c>
      <c r="S12" s="20">
        <v>8</v>
      </c>
      <c r="T12" s="20">
        <v>24</v>
      </c>
      <c r="U12" s="20">
        <v>45</v>
      </c>
      <c r="V12" s="27">
        <f>608-U12-U11</f>
        <v>562</v>
      </c>
      <c r="W12" s="54">
        <f>SUM(O12:V12)</f>
        <v>714</v>
      </c>
      <c r="X12" s="154" t="s">
        <v>133</v>
      </c>
      <c r="Y12" s="155"/>
    </row>
    <row r="13" spans="1:25" s="4" customFormat="1" ht="50.1" customHeight="1" x14ac:dyDescent="0.3">
      <c r="A13" s="5">
        <v>10</v>
      </c>
      <c r="B13" s="164" t="s">
        <v>52</v>
      </c>
      <c r="C13" s="171" t="s">
        <v>12</v>
      </c>
      <c r="D13" s="5" t="s">
        <v>9</v>
      </c>
      <c r="E13" s="7">
        <v>20000</v>
      </c>
      <c r="F13" s="7">
        <f t="shared" si="0"/>
        <v>2000</v>
      </c>
      <c r="G13" s="7">
        <f>SUM(E13:F13)</f>
        <v>22000</v>
      </c>
      <c r="H13" s="144">
        <f t="shared" si="2"/>
        <v>512</v>
      </c>
      <c r="I13" s="8" t="s">
        <v>48</v>
      </c>
      <c r="J13" s="10">
        <f>W10+W11+W15</f>
        <v>256</v>
      </c>
      <c r="K13" s="10">
        <v>2</v>
      </c>
      <c r="L13" s="143">
        <f t="shared" si="3"/>
        <v>10240000</v>
      </c>
      <c r="M13" s="169" t="s">
        <v>41</v>
      </c>
      <c r="N13" s="18" t="s">
        <v>39</v>
      </c>
      <c r="O13" s="19"/>
      <c r="P13" s="20"/>
      <c r="Q13" s="20">
        <v>29</v>
      </c>
      <c r="R13" s="20"/>
      <c r="S13" s="20"/>
      <c r="T13" s="20">
        <v>6</v>
      </c>
      <c r="U13" s="20"/>
      <c r="V13" s="27"/>
      <c r="W13" s="54">
        <f t="shared" ref="W13:W19" si="4">SUM(O13:U13)</f>
        <v>35</v>
      </c>
      <c r="X13" s="152"/>
      <c r="Y13" s="153"/>
    </row>
    <row r="14" spans="1:25" s="4" customFormat="1" ht="50.1" customHeight="1" x14ac:dyDescent="0.3">
      <c r="A14" s="5">
        <v>11</v>
      </c>
      <c r="B14" s="165"/>
      <c r="C14" s="172"/>
      <c r="D14" s="5" t="s">
        <v>8</v>
      </c>
      <c r="E14" s="7">
        <v>20000</v>
      </c>
      <c r="F14" s="7">
        <f t="shared" si="0"/>
        <v>2000</v>
      </c>
      <c r="G14" s="7">
        <f t="shared" ref="G14:G20" si="5">SUM(E14:F14)</f>
        <v>22000</v>
      </c>
      <c r="H14" s="144">
        <f t="shared" si="2"/>
        <v>106</v>
      </c>
      <c r="I14" s="8" t="s">
        <v>49</v>
      </c>
      <c r="J14" s="10">
        <f>W11+W15</f>
        <v>53</v>
      </c>
      <c r="K14" s="10">
        <v>2</v>
      </c>
      <c r="L14" s="143">
        <f t="shared" si="3"/>
        <v>2120000</v>
      </c>
      <c r="M14" s="169"/>
      <c r="N14" s="18" t="s">
        <v>40</v>
      </c>
      <c r="O14" s="19">
        <v>1</v>
      </c>
      <c r="P14" s="20"/>
      <c r="Q14" s="20">
        <v>93</v>
      </c>
      <c r="R14" s="20">
        <v>1</v>
      </c>
      <c r="S14" s="20">
        <v>1</v>
      </c>
      <c r="T14" s="20">
        <v>1</v>
      </c>
      <c r="U14" s="20"/>
      <c r="V14" s="27"/>
      <c r="W14" s="54">
        <f t="shared" si="4"/>
        <v>97</v>
      </c>
      <c r="X14" s="152"/>
      <c r="Y14" s="153"/>
    </row>
    <row r="15" spans="1:25" s="4" customFormat="1" ht="50.1" customHeight="1" thickBot="1" x14ac:dyDescent="0.35">
      <c r="A15" s="5">
        <v>12</v>
      </c>
      <c r="B15" s="165"/>
      <c r="C15" s="173"/>
      <c r="D15" s="5" t="s">
        <v>53</v>
      </c>
      <c r="E15" s="7">
        <v>50000</v>
      </c>
      <c r="F15" s="7">
        <f t="shared" si="0"/>
        <v>5000</v>
      </c>
      <c r="G15" s="7">
        <f t="shared" si="5"/>
        <v>55000</v>
      </c>
      <c r="H15" s="144">
        <f t="shared" si="2"/>
        <v>256</v>
      </c>
      <c r="I15" s="8" t="s">
        <v>48</v>
      </c>
      <c r="J15" s="10">
        <f>W10+W11+W15</f>
        <v>256</v>
      </c>
      <c r="K15" s="10">
        <v>1</v>
      </c>
      <c r="L15" s="143">
        <f t="shared" si="3"/>
        <v>12800000</v>
      </c>
      <c r="M15" s="22" t="s">
        <v>21</v>
      </c>
      <c r="N15" s="23" t="s">
        <v>42</v>
      </c>
      <c r="O15" s="24"/>
      <c r="P15" s="25"/>
      <c r="Q15" s="25"/>
      <c r="R15" s="25"/>
      <c r="S15" s="25"/>
      <c r="T15" s="25"/>
      <c r="U15" s="25">
        <v>21</v>
      </c>
      <c r="V15" s="28"/>
      <c r="W15" s="55">
        <f t="shared" si="4"/>
        <v>21</v>
      </c>
      <c r="X15" s="184"/>
      <c r="Y15" s="185"/>
    </row>
    <row r="16" spans="1:25" s="4" customFormat="1" ht="50.1" customHeight="1" x14ac:dyDescent="0.3">
      <c r="A16" s="5">
        <v>13</v>
      </c>
      <c r="B16" s="165"/>
      <c r="C16" s="171" t="s">
        <v>16</v>
      </c>
      <c r="D16" s="5" t="s">
        <v>17</v>
      </c>
      <c r="E16" s="7">
        <v>20000</v>
      </c>
      <c r="F16" s="7">
        <f t="shared" si="0"/>
        <v>2000</v>
      </c>
      <c r="G16" s="7">
        <f t="shared" si="5"/>
        <v>22000</v>
      </c>
      <c r="H16" s="144">
        <f t="shared" si="2"/>
        <v>304</v>
      </c>
      <c r="I16" s="8" t="s">
        <v>47</v>
      </c>
      <c r="J16" s="10">
        <f>W12-V12</f>
        <v>152</v>
      </c>
      <c r="K16" s="10">
        <v>2</v>
      </c>
      <c r="L16" s="143">
        <f t="shared" si="3"/>
        <v>6080000</v>
      </c>
      <c r="M16" s="167" t="s">
        <v>23</v>
      </c>
      <c r="N16" s="168"/>
      <c r="O16" s="16">
        <f>O10</f>
        <v>37</v>
      </c>
      <c r="P16" s="17">
        <f t="shared" ref="P16:U16" si="6">P10</f>
        <v>22</v>
      </c>
      <c r="Q16" s="17">
        <f t="shared" si="6"/>
        <v>16</v>
      </c>
      <c r="R16" s="17">
        <f t="shared" si="6"/>
        <v>30</v>
      </c>
      <c r="S16" s="17">
        <f t="shared" si="6"/>
        <v>9</v>
      </c>
      <c r="T16" s="17">
        <f t="shared" si="6"/>
        <v>22</v>
      </c>
      <c r="U16" s="17">
        <f t="shared" si="6"/>
        <v>67</v>
      </c>
      <c r="V16" s="17">
        <f t="shared" ref="V16" si="7">V10</f>
        <v>0</v>
      </c>
      <c r="W16" s="56">
        <f t="shared" si="4"/>
        <v>203</v>
      </c>
      <c r="X16" s="186"/>
      <c r="Y16" s="187"/>
    </row>
    <row r="17" spans="1:34" s="4" customFormat="1" ht="50.1" customHeight="1" x14ac:dyDescent="0.3">
      <c r="A17" s="5">
        <v>14</v>
      </c>
      <c r="B17" s="165"/>
      <c r="C17" s="172"/>
      <c r="D17" s="5" t="s">
        <v>18</v>
      </c>
      <c r="E17" s="7">
        <v>20000</v>
      </c>
      <c r="F17" s="7">
        <f t="shared" si="0"/>
        <v>2000</v>
      </c>
      <c r="G17" s="7">
        <f t="shared" si="5"/>
        <v>22000</v>
      </c>
      <c r="H17" s="144">
        <f t="shared" si="2"/>
        <v>304</v>
      </c>
      <c r="I17" s="8" t="s">
        <v>31</v>
      </c>
      <c r="J17" s="10">
        <f>W12-V12</f>
        <v>152</v>
      </c>
      <c r="K17" s="10">
        <v>2</v>
      </c>
      <c r="L17" s="143">
        <f t="shared" si="3"/>
        <v>6080000</v>
      </c>
      <c r="M17" s="176" t="s">
        <v>44</v>
      </c>
      <c r="N17" s="177"/>
      <c r="O17" s="19">
        <f>O11+O12</f>
        <v>35</v>
      </c>
      <c r="P17" s="20">
        <f t="shared" ref="P17:U17" si="8">P11+P12</f>
        <v>33</v>
      </c>
      <c r="Q17" s="20">
        <f t="shared" si="8"/>
        <v>14</v>
      </c>
      <c r="R17" s="20">
        <f t="shared" si="8"/>
        <v>15</v>
      </c>
      <c r="S17" s="20">
        <f t="shared" si="8"/>
        <v>11</v>
      </c>
      <c r="T17" s="20">
        <f t="shared" si="8"/>
        <v>30</v>
      </c>
      <c r="U17" s="20">
        <f t="shared" si="8"/>
        <v>46</v>
      </c>
      <c r="V17" s="20">
        <f t="shared" ref="V17" si="9">V11+V12</f>
        <v>562</v>
      </c>
      <c r="W17" s="54">
        <f t="shared" si="4"/>
        <v>184</v>
      </c>
      <c r="X17" s="178"/>
      <c r="Y17" s="179"/>
    </row>
    <row r="18" spans="1:34" s="4" customFormat="1" ht="50.1" customHeight="1" x14ac:dyDescent="0.3">
      <c r="A18" s="5">
        <v>15</v>
      </c>
      <c r="B18" s="165"/>
      <c r="C18" s="173"/>
      <c r="D18" s="5" t="s">
        <v>54</v>
      </c>
      <c r="E18" s="7">
        <v>30000</v>
      </c>
      <c r="F18" s="7">
        <f t="shared" si="0"/>
        <v>3000</v>
      </c>
      <c r="G18" s="7">
        <f t="shared" si="5"/>
        <v>33000</v>
      </c>
      <c r="H18" s="144">
        <f t="shared" si="2"/>
        <v>152</v>
      </c>
      <c r="I18" s="8" t="s">
        <v>28</v>
      </c>
      <c r="J18" s="10">
        <f>W12-V12</f>
        <v>152</v>
      </c>
      <c r="K18" s="10">
        <v>1</v>
      </c>
      <c r="L18" s="143">
        <f t="shared" si="3"/>
        <v>4560000</v>
      </c>
      <c r="M18" s="176" t="s">
        <v>41</v>
      </c>
      <c r="N18" s="177"/>
      <c r="O18" s="19">
        <f>O13+O14</f>
        <v>1</v>
      </c>
      <c r="P18" s="20">
        <f t="shared" ref="P18:U18" si="10">P13+P14</f>
        <v>0</v>
      </c>
      <c r="Q18" s="20">
        <f t="shared" si="10"/>
        <v>122</v>
      </c>
      <c r="R18" s="20">
        <f t="shared" si="10"/>
        <v>1</v>
      </c>
      <c r="S18" s="20">
        <f t="shared" si="10"/>
        <v>1</v>
      </c>
      <c r="T18" s="20">
        <f t="shared" si="10"/>
        <v>7</v>
      </c>
      <c r="U18" s="20">
        <f t="shared" si="10"/>
        <v>0</v>
      </c>
      <c r="V18" s="20">
        <f t="shared" ref="V18" si="11">V13+V14</f>
        <v>0</v>
      </c>
      <c r="W18" s="54">
        <f t="shared" si="4"/>
        <v>132</v>
      </c>
      <c r="X18" s="178"/>
      <c r="Y18" s="179"/>
    </row>
    <row r="19" spans="1:34" s="4" customFormat="1" ht="50.1" customHeight="1" thickBot="1" x14ac:dyDescent="0.35">
      <c r="A19" s="5">
        <v>16</v>
      </c>
      <c r="B19" s="165"/>
      <c r="C19" s="12" t="s">
        <v>51</v>
      </c>
      <c r="D19" s="5" t="s">
        <v>55</v>
      </c>
      <c r="E19" s="7">
        <v>20000</v>
      </c>
      <c r="F19" s="7">
        <f t="shared" si="0"/>
        <v>2000</v>
      </c>
      <c r="G19" s="7">
        <f t="shared" ref="G19" si="12">SUM(E19:F19)</f>
        <v>22000</v>
      </c>
      <c r="H19" s="144">
        <f t="shared" si="2"/>
        <v>194</v>
      </c>
      <c r="I19" s="8" t="s">
        <v>50</v>
      </c>
      <c r="J19" s="10">
        <f>W14</f>
        <v>97</v>
      </c>
      <c r="K19" s="10">
        <v>2</v>
      </c>
      <c r="L19" s="143">
        <f t="shared" si="3"/>
        <v>3880000</v>
      </c>
      <c r="M19" s="159" t="s">
        <v>45</v>
      </c>
      <c r="N19" s="160"/>
      <c r="O19" s="24">
        <f>O15</f>
        <v>0</v>
      </c>
      <c r="P19" s="25">
        <f t="shared" ref="P19:U19" si="13">P15</f>
        <v>0</v>
      </c>
      <c r="Q19" s="25">
        <f t="shared" si="13"/>
        <v>0</v>
      </c>
      <c r="R19" s="25">
        <f t="shared" si="13"/>
        <v>0</v>
      </c>
      <c r="S19" s="25">
        <f t="shared" si="13"/>
        <v>0</v>
      </c>
      <c r="T19" s="25">
        <f t="shared" si="13"/>
        <v>0</v>
      </c>
      <c r="U19" s="25">
        <f t="shared" si="13"/>
        <v>21</v>
      </c>
      <c r="V19" s="25">
        <f t="shared" ref="V19" si="14">V15</f>
        <v>0</v>
      </c>
      <c r="W19" s="55">
        <f t="shared" si="4"/>
        <v>21</v>
      </c>
      <c r="X19" s="180"/>
      <c r="Y19" s="181"/>
    </row>
    <row r="20" spans="1:34" s="4" customFormat="1" ht="50.1" customHeight="1" thickBot="1" x14ac:dyDescent="0.35">
      <c r="A20" s="5">
        <v>17</v>
      </c>
      <c r="B20" s="166"/>
      <c r="C20" s="12" t="s">
        <v>63</v>
      </c>
      <c r="D20" s="5" t="s">
        <v>55</v>
      </c>
      <c r="E20" s="7">
        <v>20000</v>
      </c>
      <c r="F20" s="7">
        <f t="shared" si="0"/>
        <v>2000</v>
      </c>
      <c r="G20" s="7">
        <f t="shared" si="5"/>
        <v>22000</v>
      </c>
      <c r="H20" s="144">
        <f t="shared" si="2"/>
        <v>70</v>
      </c>
      <c r="I20" s="8" t="s">
        <v>50</v>
      </c>
      <c r="J20" s="10">
        <f>W13</f>
        <v>35</v>
      </c>
      <c r="K20" s="10">
        <v>2</v>
      </c>
      <c r="L20" s="143">
        <f t="shared" si="3"/>
        <v>1400000</v>
      </c>
      <c r="M20" s="157" t="s">
        <v>56</v>
      </c>
      <c r="N20" s="158"/>
      <c r="O20" s="31">
        <f>SUM(O16:O19)</f>
        <v>73</v>
      </c>
      <c r="P20" s="32">
        <f t="shared" ref="P20:V20" si="15">SUM(P16:P19)</f>
        <v>55</v>
      </c>
      <c r="Q20" s="32">
        <f t="shared" si="15"/>
        <v>152</v>
      </c>
      <c r="R20" s="32">
        <f t="shared" si="15"/>
        <v>46</v>
      </c>
      <c r="S20" s="32">
        <f t="shared" si="15"/>
        <v>21</v>
      </c>
      <c r="T20" s="32">
        <f t="shared" si="15"/>
        <v>59</v>
      </c>
      <c r="U20" s="32">
        <f t="shared" si="15"/>
        <v>134</v>
      </c>
      <c r="V20" s="32">
        <f t="shared" si="15"/>
        <v>562</v>
      </c>
      <c r="W20" s="57">
        <f>SUM(O20:V20)</f>
        <v>1102</v>
      </c>
      <c r="X20" s="182"/>
      <c r="Y20" s="183"/>
      <c r="Z20" s="51"/>
    </row>
    <row r="21" spans="1:34" s="4" customFormat="1" ht="50.1" customHeight="1" thickBot="1" x14ac:dyDescent="0.35">
      <c r="A21" s="3"/>
      <c r="B21" s="3"/>
      <c r="C21" s="3"/>
      <c r="D21" s="3"/>
      <c r="E21" s="188" t="s">
        <v>139</v>
      </c>
      <c r="F21" s="189"/>
      <c r="G21" s="11">
        <f>SUM(G4:G20)</f>
        <v>453200</v>
      </c>
      <c r="H21" s="3"/>
      <c r="I21" s="9"/>
      <c r="L21" s="146">
        <f>SUM(L4:L20)</f>
        <v>106228000</v>
      </c>
      <c r="W21"/>
    </row>
    <row r="22" spans="1:34" x14ac:dyDescent="0.55000000000000004">
      <c r="H22" s="49">
        <f>SUM(H4:H21)</f>
        <v>4743</v>
      </c>
      <c r="M22" s="156" t="s">
        <v>65</v>
      </c>
      <c r="N22" s="156"/>
      <c r="O22" s="156" t="s">
        <v>66</v>
      </c>
      <c r="P22" s="156"/>
      <c r="Q22" s="156"/>
      <c r="R22" s="156"/>
      <c r="S22" s="156"/>
      <c r="T22" s="156" t="s">
        <v>73</v>
      </c>
      <c r="U22" s="156"/>
      <c r="V22" s="156"/>
      <c r="W22" s="156"/>
      <c r="X22" s="156"/>
      <c r="Y22" s="156" t="s">
        <v>66</v>
      </c>
      <c r="Z22" s="156"/>
      <c r="AA22" s="156"/>
      <c r="AB22" s="156"/>
      <c r="AC22" s="156"/>
      <c r="AD22" s="156" t="s">
        <v>73</v>
      </c>
      <c r="AE22" s="156"/>
      <c r="AF22" s="156"/>
      <c r="AG22" s="156"/>
      <c r="AH22" s="156"/>
    </row>
    <row r="23" spans="1:34" x14ac:dyDescent="0.55000000000000004">
      <c r="M23" s="156"/>
      <c r="N23" s="156"/>
      <c r="O23" s="30" t="s">
        <v>25</v>
      </c>
      <c r="P23" s="30" t="s">
        <v>67</v>
      </c>
      <c r="Q23" s="30" t="s">
        <v>68</v>
      </c>
      <c r="R23" s="30" t="s">
        <v>69</v>
      </c>
      <c r="S23" s="30" t="s">
        <v>43</v>
      </c>
      <c r="T23" s="30" t="s">
        <v>25</v>
      </c>
      <c r="U23" s="30" t="s">
        <v>70</v>
      </c>
      <c r="V23" s="30" t="s">
        <v>71</v>
      </c>
      <c r="W23" s="30" t="s">
        <v>72</v>
      </c>
      <c r="X23" s="30" t="s">
        <v>26</v>
      </c>
      <c r="Y23" s="50" t="s">
        <v>25</v>
      </c>
      <c r="Z23" s="50" t="s">
        <v>67</v>
      </c>
      <c r="AA23" s="50" t="s">
        <v>68</v>
      </c>
      <c r="AB23" s="50" t="s">
        <v>69</v>
      </c>
      <c r="AC23" s="50" t="s">
        <v>43</v>
      </c>
      <c r="AD23" s="50" t="s">
        <v>25</v>
      </c>
      <c r="AE23" s="50" t="s">
        <v>67</v>
      </c>
      <c r="AF23" s="50" t="s">
        <v>71</v>
      </c>
      <c r="AG23" s="50" t="s">
        <v>54</v>
      </c>
      <c r="AH23" s="50" t="s">
        <v>26</v>
      </c>
    </row>
    <row r="24" spans="1:34" x14ac:dyDescent="0.55000000000000004">
      <c r="L24">
        <v>203</v>
      </c>
      <c r="M24" s="156" t="s">
        <v>23</v>
      </c>
      <c r="N24" s="156"/>
      <c r="O24" s="14">
        <v>2</v>
      </c>
      <c r="P24" s="14"/>
      <c r="Q24" s="14">
        <v>1</v>
      </c>
      <c r="R24" s="14">
        <v>1</v>
      </c>
      <c r="S24" s="14"/>
      <c r="T24" s="14">
        <v>2</v>
      </c>
      <c r="U24" s="14"/>
      <c r="V24" s="14">
        <v>1</v>
      </c>
      <c r="W24" s="14"/>
      <c r="X24" s="14"/>
      <c r="Y24" s="145">
        <f>$L$24*O24</f>
        <v>406</v>
      </c>
      <c r="Z24" s="14">
        <f t="shared" ref="Z24:AH24" si="16">$L$24*P24</f>
        <v>0</v>
      </c>
      <c r="AA24" s="145">
        <f t="shared" si="16"/>
        <v>203</v>
      </c>
      <c r="AB24" s="145">
        <f t="shared" si="16"/>
        <v>203</v>
      </c>
      <c r="AC24" s="14">
        <f t="shared" si="16"/>
        <v>0</v>
      </c>
      <c r="AD24" s="145">
        <f t="shared" si="16"/>
        <v>406</v>
      </c>
      <c r="AE24" s="14">
        <f t="shared" si="16"/>
        <v>0</v>
      </c>
      <c r="AF24" s="145">
        <f t="shared" si="16"/>
        <v>203</v>
      </c>
      <c r="AG24" s="14">
        <f t="shared" si="16"/>
        <v>0</v>
      </c>
      <c r="AH24" s="14">
        <f t="shared" si="16"/>
        <v>0</v>
      </c>
    </row>
    <row r="25" spans="1:34" x14ac:dyDescent="0.55000000000000004">
      <c r="L25">
        <v>32</v>
      </c>
      <c r="M25" s="156" t="s">
        <v>74</v>
      </c>
      <c r="N25" s="156"/>
      <c r="O25" s="14">
        <v>3</v>
      </c>
      <c r="P25" s="14">
        <v>2</v>
      </c>
      <c r="Q25" s="14"/>
      <c r="R25" s="14"/>
      <c r="S25" s="14"/>
      <c r="T25" s="14">
        <v>2</v>
      </c>
      <c r="U25" s="14">
        <v>2</v>
      </c>
      <c r="V25" s="14">
        <v>1</v>
      </c>
      <c r="W25" s="14"/>
      <c r="X25" s="14"/>
      <c r="Y25" s="145">
        <f>$L$25*O25</f>
        <v>96</v>
      </c>
      <c r="Z25" s="145">
        <f t="shared" ref="Z25:AH25" si="17">$L$25*P25</f>
        <v>64</v>
      </c>
      <c r="AA25" s="14">
        <f t="shared" si="17"/>
        <v>0</v>
      </c>
      <c r="AB25" s="14">
        <f t="shared" si="17"/>
        <v>0</v>
      </c>
      <c r="AC25" s="14">
        <f t="shared" si="17"/>
        <v>0</v>
      </c>
      <c r="AD25" s="145">
        <f t="shared" si="17"/>
        <v>64</v>
      </c>
      <c r="AE25" s="145">
        <f t="shared" si="17"/>
        <v>64</v>
      </c>
      <c r="AF25" s="145">
        <f t="shared" si="17"/>
        <v>32</v>
      </c>
      <c r="AG25" s="14">
        <f t="shared" si="17"/>
        <v>0</v>
      </c>
      <c r="AH25" s="14">
        <f t="shared" si="17"/>
        <v>0</v>
      </c>
    </row>
    <row r="26" spans="1:34" x14ac:dyDescent="0.55000000000000004">
      <c r="L26">
        <v>152</v>
      </c>
      <c r="M26" s="156" t="s">
        <v>75</v>
      </c>
      <c r="N26" s="156"/>
      <c r="O26" s="14">
        <v>3</v>
      </c>
      <c r="P26" s="14">
        <v>2</v>
      </c>
      <c r="Q26" s="14"/>
      <c r="R26" s="14"/>
      <c r="S26" s="14">
        <v>1</v>
      </c>
      <c r="T26" s="14">
        <v>2</v>
      </c>
      <c r="U26" s="14">
        <v>2</v>
      </c>
      <c r="V26" s="14"/>
      <c r="W26" s="14">
        <v>1</v>
      </c>
      <c r="X26" s="14"/>
      <c r="Y26" s="145">
        <f>$L$26*O26</f>
        <v>456</v>
      </c>
      <c r="Z26" s="145">
        <f t="shared" ref="Z26:AH26" si="18">$L$26*P26</f>
        <v>304</v>
      </c>
      <c r="AA26" s="14">
        <f t="shared" si="18"/>
        <v>0</v>
      </c>
      <c r="AB26" s="14">
        <f t="shared" si="18"/>
        <v>0</v>
      </c>
      <c r="AC26" s="145">
        <f>$L$26*S26+592</f>
        <v>744</v>
      </c>
      <c r="AD26" s="145">
        <f t="shared" si="18"/>
        <v>304</v>
      </c>
      <c r="AE26" s="145">
        <f t="shared" si="18"/>
        <v>304</v>
      </c>
      <c r="AF26" s="145">
        <f t="shared" si="18"/>
        <v>0</v>
      </c>
      <c r="AG26" s="145">
        <f t="shared" si="18"/>
        <v>152</v>
      </c>
      <c r="AH26" s="14">
        <f t="shared" si="18"/>
        <v>0</v>
      </c>
    </row>
    <row r="27" spans="1:34" x14ac:dyDescent="0.55000000000000004">
      <c r="L27">
        <v>21</v>
      </c>
      <c r="M27" s="156" t="s">
        <v>21</v>
      </c>
      <c r="N27" s="156"/>
      <c r="O27" s="14">
        <v>3</v>
      </c>
      <c r="P27" s="14">
        <v>2</v>
      </c>
      <c r="Q27" s="14"/>
      <c r="R27" s="14"/>
      <c r="S27" s="14"/>
      <c r="T27" s="14">
        <v>2</v>
      </c>
      <c r="U27" s="14">
        <v>2</v>
      </c>
      <c r="V27" s="14">
        <v>1</v>
      </c>
      <c r="W27" s="14"/>
      <c r="X27" s="14"/>
      <c r="Y27" s="145">
        <f>$L$27*O27</f>
        <v>63</v>
      </c>
      <c r="Z27" s="145">
        <f t="shared" ref="Z27:AH27" si="19">$L$27*P27</f>
        <v>42</v>
      </c>
      <c r="AA27" s="14">
        <f t="shared" si="19"/>
        <v>0</v>
      </c>
      <c r="AB27" s="14">
        <f t="shared" si="19"/>
        <v>0</v>
      </c>
      <c r="AC27" s="14">
        <f t="shared" si="19"/>
        <v>0</v>
      </c>
      <c r="AD27" s="145">
        <f t="shared" si="19"/>
        <v>42</v>
      </c>
      <c r="AE27" s="145">
        <f t="shared" si="19"/>
        <v>42</v>
      </c>
      <c r="AF27" s="145">
        <f t="shared" si="19"/>
        <v>21</v>
      </c>
      <c r="AG27" s="14">
        <f t="shared" si="19"/>
        <v>0</v>
      </c>
      <c r="AH27" s="14">
        <f t="shared" si="19"/>
        <v>0</v>
      </c>
    </row>
    <row r="28" spans="1:34" x14ac:dyDescent="0.55000000000000004">
      <c r="L28">
        <v>132</v>
      </c>
      <c r="M28" s="156" t="s">
        <v>41</v>
      </c>
      <c r="N28" s="156"/>
      <c r="O28" s="14">
        <v>2</v>
      </c>
      <c r="P28" s="14"/>
      <c r="Q28" s="14"/>
      <c r="R28" s="14"/>
      <c r="S28" s="14"/>
      <c r="T28" s="14"/>
      <c r="U28" s="14"/>
      <c r="V28" s="14"/>
      <c r="W28" s="14"/>
      <c r="X28" s="14">
        <v>2</v>
      </c>
      <c r="Y28" s="145">
        <f>$L$28*O28</f>
        <v>264</v>
      </c>
      <c r="Z28" s="14">
        <f t="shared" ref="Z28:AH28" si="20">$L$28*P28</f>
        <v>0</v>
      </c>
      <c r="AA28" s="14">
        <f t="shared" si="20"/>
        <v>0</v>
      </c>
      <c r="AB28" s="14">
        <f t="shared" si="20"/>
        <v>0</v>
      </c>
      <c r="AC28" s="14">
        <f t="shared" si="20"/>
        <v>0</v>
      </c>
      <c r="AD28" s="14">
        <f t="shared" si="20"/>
        <v>0</v>
      </c>
      <c r="AE28" s="14">
        <f t="shared" si="20"/>
        <v>0</v>
      </c>
      <c r="AF28" s="14">
        <f t="shared" si="20"/>
        <v>0</v>
      </c>
      <c r="AG28" s="14">
        <f t="shared" si="20"/>
        <v>0</v>
      </c>
      <c r="AH28" s="145">
        <f t="shared" si="20"/>
        <v>264</v>
      </c>
    </row>
    <row r="29" spans="1:34" x14ac:dyDescent="0.55000000000000004">
      <c r="M29" s="156" t="s">
        <v>65</v>
      </c>
      <c r="N29" s="156"/>
      <c r="O29" s="156" t="s">
        <v>66</v>
      </c>
      <c r="P29" s="156"/>
      <c r="Q29" s="156"/>
      <c r="R29" s="156"/>
      <c r="S29" s="156"/>
      <c r="T29" s="156" t="s">
        <v>73</v>
      </c>
      <c r="U29" s="156"/>
      <c r="V29" s="156"/>
      <c r="W29" s="156"/>
      <c r="X29" s="156"/>
    </row>
    <row r="30" spans="1:34" x14ac:dyDescent="0.55000000000000004">
      <c r="M30" s="156"/>
      <c r="N30" s="156"/>
      <c r="O30" s="30" t="s">
        <v>25</v>
      </c>
      <c r="P30" s="30" t="s">
        <v>67</v>
      </c>
      <c r="Q30" s="30" t="s">
        <v>68</v>
      </c>
      <c r="R30" s="30" t="s">
        <v>69</v>
      </c>
      <c r="S30" s="30" t="s">
        <v>43</v>
      </c>
      <c r="T30" s="30" t="s">
        <v>25</v>
      </c>
      <c r="U30" s="30" t="s">
        <v>70</v>
      </c>
      <c r="V30" s="30" t="s">
        <v>71</v>
      </c>
      <c r="W30" s="30" t="s">
        <v>72</v>
      </c>
      <c r="X30" s="30" t="s">
        <v>26</v>
      </c>
      <c r="Y30" s="30" t="s">
        <v>76</v>
      </c>
      <c r="Z30" s="30" t="s">
        <v>58</v>
      </c>
      <c r="AA30" s="30" t="s">
        <v>43</v>
      </c>
      <c r="AB30" s="30" t="s">
        <v>77</v>
      </c>
    </row>
    <row r="31" spans="1:34" x14ac:dyDescent="0.55000000000000004">
      <c r="M31" s="156" t="s">
        <v>23</v>
      </c>
      <c r="N31" s="156"/>
      <c r="O31" s="33">
        <f>E4</f>
        <v>20000</v>
      </c>
      <c r="P31" s="33"/>
      <c r="Q31" s="33">
        <f>E6</f>
        <v>40000</v>
      </c>
      <c r="R31" s="33">
        <f>E7</f>
        <v>40000</v>
      </c>
      <c r="S31" s="33"/>
      <c r="T31" s="33">
        <f>E13</f>
        <v>20000</v>
      </c>
      <c r="U31" s="33"/>
      <c r="V31" s="33">
        <f>E15</f>
        <v>50000</v>
      </c>
      <c r="W31" s="33"/>
      <c r="X31" s="33"/>
      <c r="Y31" s="34">
        <f>SUMPRODUCT(O24:X24,O31:X31)</f>
        <v>210000</v>
      </c>
      <c r="Z31" s="29">
        <v>203</v>
      </c>
      <c r="AA31" s="29"/>
      <c r="AB31" s="35">
        <f>Y31*Z31+AA31</f>
        <v>42630000</v>
      </c>
    </row>
    <row r="32" spans="1:34" x14ac:dyDescent="0.55000000000000004">
      <c r="M32" s="156" t="s">
        <v>74</v>
      </c>
      <c r="N32" s="156"/>
      <c r="O32" s="33">
        <f>O31</f>
        <v>20000</v>
      </c>
      <c r="P32" s="33">
        <f>E5</f>
        <v>20000</v>
      </c>
      <c r="Q32" s="33"/>
      <c r="R32" s="33"/>
      <c r="S32" s="33"/>
      <c r="T32" s="33">
        <f t="shared" ref="T32:V32" si="21">T31</f>
        <v>20000</v>
      </c>
      <c r="U32" s="33">
        <f>E14</f>
        <v>20000</v>
      </c>
      <c r="V32" s="33">
        <f t="shared" si="21"/>
        <v>50000</v>
      </c>
      <c r="W32" s="33"/>
      <c r="X32" s="33"/>
      <c r="Y32" s="34">
        <f t="shared" ref="Y32:Y35" si="22">SUMPRODUCT(O25:X25,O32:X32)</f>
        <v>230000</v>
      </c>
      <c r="Z32" s="29">
        <v>32</v>
      </c>
      <c r="AA32" s="29"/>
      <c r="AB32" s="35">
        <f>Y32*Z32+AA32</f>
        <v>7360000</v>
      </c>
    </row>
    <row r="33" spans="13:28" x14ac:dyDescent="0.55000000000000004">
      <c r="M33" s="156" t="s">
        <v>75</v>
      </c>
      <c r="N33" s="156"/>
      <c r="O33" s="33">
        <f>E8</f>
        <v>20000</v>
      </c>
      <c r="P33" s="33">
        <f>E9</f>
        <v>20000</v>
      </c>
      <c r="Q33" s="33"/>
      <c r="R33" s="33"/>
      <c r="S33" s="33">
        <f>E10</f>
        <v>12000</v>
      </c>
      <c r="T33" s="33">
        <f>E16</f>
        <v>20000</v>
      </c>
      <c r="U33" s="33">
        <f>E17</f>
        <v>20000</v>
      </c>
      <c r="V33" s="33"/>
      <c r="W33" s="33">
        <f>E18</f>
        <v>30000</v>
      </c>
      <c r="X33" s="33"/>
      <c r="Y33" s="34">
        <f t="shared" si="22"/>
        <v>222000</v>
      </c>
      <c r="Z33" s="29">
        <v>152</v>
      </c>
      <c r="AA33" s="35">
        <f>S33*(H10-Z33)</f>
        <v>7104000</v>
      </c>
      <c r="AB33" s="35">
        <f>Y33*Z33+AA33</f>
        <v>40848000</v>
      </c>
    </row>
    <row r="34" spans="13:28" x14ac:dyDescent="0.55000000000000004">
      <c r="M34" s="156" t="s">
        <v>21</v>
      </c>
      <c r="N34" s="156"/>
      <c r="O34" s="33">
        <f>O32</f>
        <v>20000</v>
      </c>
      <c r="P34" s="33">
        <f t="shared" ref="P34:V34" si="23">P32</f>
        <v>20000</v>
      </c>
      <c r="Q34" s="33">
        <f t="shared" si="23"/>
        <v>0</v>
      </c>
      <c r="R34" s="33"/>
      <c r="S34" s="33"/>
      <c r="T34" s="33">
        <f t="shared" si="23"/>
        <v>20000</v>
      </c>
      <c r="U34" s="33">
        <f t="shared" si="23"/>
        <v>20000</v>
      </c>
      <c r="V34" s="33">
        <f t="shared" si="23"/>
        <v>50000</v>
      </c>
      <c r="W34" s="33"/>
      <c r="X34" s="33"/>
      <c r="Y34" s="34">
        <f t="shared" si="22"/>
        <v>230000</v>
      </c>
      <c r="Z34" s="29">
        <v>21</v>
      </c>
      <c r="AA34" s="29"/>
      <c r="AB34" s="35">
        <f t="shared" ref="AB34:AB35" si="24">Y34*Z34+AA34</f>
        <v>4830000</v>
      </c>
    </row>
    <row r="35" spans="13:28" x14ac:dyDescent="0.55000000000000004">
      <c r="M35" s="156" t="s">
        <v>41</v>
      </c>
      <c r="N35" s="156"/>
      <c r="O35" s="33">
        <f>E11</f>
        <v>20000</v>
      </c>
      <c r="P35" s="33"/>
      <c r="Q35" s="33"/>
      <c r="R35" s="33"/>
      <c r="S35" s="33"/>
      <c r="T35" s="33"/>
      <c r="U35" s="33"/>
      <c r="V35" s="33"/>
      <c r="W35" s="33"/>
      <c r="X35" s="33">
        <f>E20</f>
        <v>20000</v>
      </c>
      <c r="Y35" s="34">
        <f t="shared" si="22"/>
        <v>80000</v>
      </c>
      <c r="Z35" s="29">
        <v>132</v>
      </c>
      <c r="AA35" s="29"/>
      <c r="AB35" s="35">
        <f t="shared" si="24"/>
        <v>10560000</v>
      </c>
    </row>
    <row r="36" spans="13:28" x14ac:dyDescent="0.55000000000000004">
      <c r="O36" s="62">
        <f>O31*O24</f>
        <v>40000</v>
      </c>
      <c r="P36" s="62">
        <f t="shared" ref="P36:X36" si="25">P31*P24</f>
        <v>0</v>
      </c>
      <c r="Q36" s="62">
        <f t="shared" si="25"/>
        <v>40000</v>
      </c>
      <c r="R36" s="62">
        <f t="shared" si="25"/>
        <v>40000</v>
      </c>
      <c r="S36" s="62">
        <f t="shared" si="25"/>
        <v>0</v>
      </c>
      <c r="T36" s="62">
        <f t="shared" si="25"/>
        <v>40000</v>
      </c>
      <c r="U36" s="62">
        <f t="shared" si="25"/>
        <v>0</v>
      </c>
      <c r="V36" s="62">
        <f t="shared" si="25"/>
        <v>50000</v>
      </c>
      <c r="W36" s="62">
        <f t="shared" si="25"/>
        <v>0</v>
      </c>
      <c r="X36" s="62">
        <f t="shared" si="25"/>
        <v>0</v>
      </c>
      <c r="Y36" s="62">
        <f>SUM(O36:X36)</f>
        <v>210000</v>
      </c>
      <c r="AA36" s="47" t="s">
        <v>78</v>
      </c>
      <c r="AB36" s="46">
        <f>SUM(AB31:AB35)</f>
        <v>106228000</v>
      </c>
    </row>
    <row r="37" spans="13:28" x14ac:dyDescent="0.55000000000000004">
      <c r="O37" s="62">
        <f t="shared" ref="O37:X41" si="26">O32*O25</f>
        <v>60000</v>
      </c>
      <c r="P37" s="62">
        <f t="shared" si="26"/>
        <v>40000</v>
      </c>
      <c r="Q37" s="62">
        <f t="shared" si="26"/>
        <v>0</v>
      </c>
      <c r="R37" s="62">
        <f t="shared" si="26"/>
        <v>0</v>
      </c>
      <c r="S37" s="62">
        <f t="shared" si="26"/>
        <v>0</v>
      </c>
      <c r="T37" s="62">
        <f t="shared" si="26"/>
        <v>40000</v>
      </c>
      <c r="U37" s="62">
        <f t="shared" si="26"/>
        <v>40000</v>
      </c>
      <c r="V37" s="62">
        <f t="shared" si="26"/>
        <v>50000</v>
      </c>
      <c r="W37" s="62">
        <f t="shared" si="26"/>
        <v>0</v>
      </c>
      <c r="X37" s="62">
        <f t="shared" si="26"/>
        <v>0</v>
      </c>
      <c r="Y37" s="62">
        <f t="shared" ref="Y37:Y40" si="27">SUM(O37:X37)</f>
        <v>230000</v>
      </c>
      <c r="AA37" s="47" t="s">
        <v>125</v>
      </c>
      <c r="AB37" s="46">
        <f>AB36*0.1</f>
        <v>10622800</v>
      </c>
    </row>
    <row r="38" spans="13:28" x14ac:dyDescent="0.55000000000000004">
      <c r="O38" s="62">
        <f t="shared" si="26"/>
        <v>60000</v>
      </c>
      <c r="P38" s="62">
        <f t="shared" si="26"/>
        <v>40000</v>
      </c>
      <c r="Q38" s="62">
        <f t="shared" si="26"/>
        <v>0</v>
      </c>
      <c r="R38" s="62">
        <f t="shared" si="26"/>
        <v>0</v>
      </c>
      <c r="S38" s="62">
        <f t="shared" si="26"/>
        <v>12000</v>
      </c>
      <c r="T38" s="62">
        <f t="shared" si="26"/>
        <v>40000</v>
      </c>
      <c r="U38" s="62">
        <f t="shared" si="26"/>
        <v>40000</v>
      </c>
      <c r="V38" s="62">
        <f t="shared" si="26"/>
        <v>0</v>
      </c>
      <c r="W38" s="62">
        <f t="shared" si="26"/>
        <v>30000</v>
      </c>
      <c r="X38" s="62">
        <f t="shared" si="26"/>
        <v>0</v>
      </c>
      <c r="Y38" s="62">
        <f t="shared" si="27"/>
        <v>222000</v>
      </c>
      <c r="AA38" s="47"/>
      <c r="AB38" s="46">
        <f>AB36+AB37</f>
        <v>116850800</v>
      </c>
    </row>
    <row r="39" spans="13:28" x14ac:dyDescent="0.55000000000000004">
      <c r="O39" s="62">
        <f t="shared" si="26"/>
        <v>60000</v>
      </c>
      <c r="P39" s="62">
        <f t="shared" si="26"/>
        <v>40000</v>
      </c>
      <c r="Q39" s="62">
        <f t="shared" si="26"/>
        <v>0</v>
      </c>
      <c r="R39" s="62">
        <f t="shared" si="26"/>
        <v>0</v>
      </c>
      <c r="S39" s="62">
        <f t="shared" si="26"/>
        <v>0</v>
      </c>
      <c r="T39" s="62">
        <f t="shared" si="26"/>
        <v>40000</v>
      </c>
      <c r="U39" s="62">
        <f t="shared" si="26"/>
        <v>40000</v>
      </c>
      <c r="V39" s="62">
        <f t="shared" si="26"/>
        <v>50000</v>
      </c>
      <c r="W39" s="62">
        <f t="shared" si="26"/>
        <v>0</v>
      </c>
      <c r="X39" s="62">
        <f t="shared" si="26"/>
        <v>0</v>
      </c>
      <c r="Y39" s="62">
        <f t="shared" si="27"/>
        <v>230000</v>
      </c>
      <c r="AB39" s="45"/>
    </row>
    <row r="40" spans="13:28" x14ac:dyDescent="0.55000000000000004">
      <c r="O40" s="62">
        <f t="shared" si="26"/>
        <v>40000</v>
      </c>
      <c r="P40" s="62">
        <f t="shared" si="26"/>
        <v>0</v>
      </c>
      <c r="Q40" s="62">
        <f t="shared" si="26"/>
        <v>0</v>
      </c>
      <c r="R40" s="62">
        <f t="shared" si="26"/>
        <v>0</v>
      </c>
      <c r="S40" s="62">
        <f t="shared" si="26"/>
        <v>0</v>
      </c>
      <c r="T40" s="62">
        <f t="shared" si="26"/>
        <v>0</v>
      </c>
      <c r="U40" s="62">
        <f t="shared" si="26"/>
        <v>0</v>
      </c>
      <c r="V40" s="62">
        <f t="shared" si="26"/>
        <v>0</v>
      </c>
      <c r="W40" s="62">
        <f t="shared" si="26"/>
        <v>0</v>
      </c>
      <c r="X40" s="62">
        <f t="shared" si="26"/>
        <v>40000</v>
      </c>
      <c r="Y40" s="62">
        <f t="shared" si="27"/>
        <v>80000</v>
      </c>
    </row>
    <row r="41" spans="13:28" x14ac:dyDescent="0.55000000000000004">
      <c r="O41" s="62" t="e">
        <f t="shared" si="26"/>
        <v>#VALUE!</v>
      </c>
    </row>
  </sheetData>
  <mergeCells count="46">
    <mergeCell ref="Y22:AC22"/>
    <mergeCell ref="AD22:AH22"/>
    <mergeCell ref="M18:N18"/>
    <mergeCell ref="M17:N17"/>
    <mergeCell ref="B13:B20"/>
    <mergeCell ref="O22:S22"/>
    <mergeCell ref="T22:X22"/>
    <mergeCell ref="X17:Y17"/>
    <mergeCell ref="X18:Y18"/>
    <mergeCell ref="X19:Y19"/>
    <mergeCell ref="X20:Y20"/>
    <mergeCell ref="X14:Y14"/>
    <mergeCell ref="X15:Y15"/>
    <mergeCell ref="X16:Y16"/>
    <mergeCell ref="E21:F21"/>
    <mergeCell ref="A1:I2"/>
    <mergeCell ref="C4:C7"/>
    <mergeCell ref="B4:B12"/>
    <mergeCell ref="M16:N16"/>
    <mergeCell ref="M13:M14"/>
    <mergeCell ref="M10:M11"/>
    <mergeCell ref="C8:C10"/>
    <mergeCell ref="C13:C15"/>
    <mergeCell ref="M9:N9"/>
    <mergeCell ref="C16:C18"/>
    <mergeCell ref="M24:N24"/>
    <mergeCell ref="M20:N20"/>
    <mergeCell ref="M19:N19"/>
    <mergeCell ref="M22:N23"/>
    <mergeCell ref="M26:N26"/>
    <mergeCell ref="M25:N25"/>
    <mergeCell ref="M27:N27"/>
    <mergeCell ref="M28:N28"/>
    <mergeCell ref="M35:N35"/>
    <mergeCell ref="M29:N30"/>
    <mergeCell ref="O29:S29"/>
    <mergeCell ref="T29:X29"/>
    <mergeCell ref="M34:N34"/>
    <mergeCell ref="M31:N31"/>
    <mergeCell ref="M32:N32"/>
    <mergeCell ref="M33:N33"/>
    <mergeCell ref="X9:Y9"/>
    <mergeCell ref="X10:Y10"/>
    <mergeCell ref="X11:Y11"/>
    <mergeCell ref="X12:Y12"/>
    <mergeCell ref="X13:Y13"/>
  </mergeCells>
  <phoneticPr fontId="1" type="noConversion"/>
  <pageMargins left="0.59055118110236227" right="0" top="0.74803149606299213" bottom="0.74803149606299213" header="0.31496062992125984" footer="0.31496062992125984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1"/>
  <sheetViews>
    <sheetView showZeros="0" tabSelected="1" view="pageBreakPreview" zoomScale="60" zoomScaleNormal="55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E22" sqref="E22"/>
    </sheetView>
  </sheetViews>
  <sheetFormatPr defaultRowHeight="31.5" x14ac:dyDescent="0.55000000000000004"/>
  <cols>
    <col min="1" max="1" width="10.25" style="1" customWidth="1"/>
    <col min="2" max="3" width="19.625" style="1" customWidth="1"/>
    <col min="4" max="4" width="39.5" style="1" customWidth="1"/>
    <col min="5" max="8" width="22.625" style="1" customWidth="1"/>
    <col min="9" max="9" width="30.125" style="2" bestFit="1" customWidth="1"/>
    <col min="10" max="10" width="23.625" bestFit="1" customWidth="1"/>
    <col min="12" max="12" width="13.625" bestFit="1" customWidth="1"/>
    <col min="13" max="25" width="9.625" customWidth="1"/>
    <col min="27" max="27" width="12.375" bestFit="1" customWidth="1"/>
    <col min="28" max="28" width="16.625" bestFit="1" customWidth="1"/>
  </cols>
  <sheetData>
    <row r="1" spans="1:25" ht="25.5" customHeight="1" x14ac:dyDescent="0.3">
      <c r="A1" s="161" t="s">
        <v>140</v>
      </c>
      <c r="B1" s="161"/>
      <c r="C1" s="161"/>
      <c r="D1" s="161"/>
      <c r="E1" s="161"/>
      <c r="F1" s="161"/>
      <c r="G1" s="161"/>
      <c r="H1" s="161"/>
      <c r="I1" s="161"/>
    </row>
    <row r="2" spans="1:25" ht="33" customHeight="1" x14ac:dyDescent="0.3">
      <c r="A2" s="162"/>
      <c r="B2" s="162"/>
      <c r="C2" s="162"/>
      <c r="D2" s="162"/>
      <c r="E2" s="162"/>
      <c r="F2" s="162"/>
      <c r="G2" s="162"/>
      <c r="H2" s="162"/>
      <c r="I2" s="162"/>
    </row>
    <row r="3" spans="1:25" s="4" customFormat="1" ht="96" customHeight="1" x14ac:dyDescent="0.3">
      <c r="A3" s="6" t="s">
        <v>11</v>
      </c>
      <c r="B3" s="6" t="s">
        <v>7</v>
      </c>
      <c r="C3" s="6" t="s">
        <v>6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10" t="s">
        <v>58</v>
      </c>
      <c r="K3" s="10" t="s">
        <v>59</v>
      </c>
      <c r="L3" s="13"/>
    </row>
    <row r="4" spans="1:25" s="4" customFormat="1" ht="96" customHeight="1" x14ac:dyDescent="0.3">
      <c r="A4" s="5">
        <v>1</v>
      </c>
      <c r="B4" s="164" t="s">
        <v>10</v>
      </c>
      <c r="C4" s="163" t="s">
        <v>12</v>
      </c>
      <c r="D4" s="5" t="s">
        <v>9</v>
      </c>
      <c r="E4" s="7">
        <v>20000</v>
      </c>
      <c r="F4" s="7">
        <f>INT(E4*0.1)</f>
        <v>2000</v>
      </c>
      <c r="G4" s="7">
        <f>SUM(E4:F4)</f>
        <v>22000</v>
      </c>
      <c r="H4" s="144">
        <f>J4*K4+W11+W15</f>
        <v>565</v>
      </c>
      <c r="I4" s="8" t="s">
        <v>48</v>
      </c>
      <c r="J4" s="10">
        <f>W10+W11+W15</f>
        <v>256</v>
      </c>
      <c r="K4" s="10">
        <v>2</v>
      </c>
      <c r="L4" s="143">
        <f>E4*H4</f>
        <v>11300000</v>
      </c>
    </row>
    <row r="5" spans="1:25" s="4" customFormat="1" ht="96" customHeight="1" x14ac:dyDescent="0.3">
      <c r="A5" s="5">
        <v>2</v>
      </c>
      <c r="B5" s="165"/>
      <c r="C5" s="163"/>
      <c r="D5" s="5" t="s">
        <v>8</v>
      </c>
      <c r="E5" s="7">
        <v>20000</v>
      </c>
      <c r="F5" s="7">
        <f t="shared" ref="F5:F20" si="0">INT(E5*0.1)</f>
        <v>2000</v>
      </c>
      <c r="G5" s="7">
        <f t="shared" ref="G5:G12" si="1">SUM(E5:F5)</f>
        <v>22000</v>
      </c>
      <c r="H5" s="144">
        <f t="shared" ref="H5:H20" si="2">J5*K5</f>
        <v>106</v>
      </c>
      <c r="I5" s="8" t="s">
        <v>49</v>
      </c>
      <c r="J5" s="10">
        <f>W11+W15</f>
        <v>53</v>
      </c>
      <c r="K5" s="10">
        <v>2</v>
      </c>
      <c r="L5" s="143">
        <f t="shared" ref="L5:L20" si="3">E5*H5</f>
        <v>2120000</v>
      </c>
    </row>
    <row r="6" spans="1:25" s="4" customFormat="1" ht="96" customHeight="1" x14ac:dyDescent="0.3">
      <c r="A6" s="5">
        <v>3</v>
      </c>
      <c r="B6" s="165"/>
      <c r="C6" s="163"/>
      <c r="D6" s="5" t="s">
        <v>14</v>
      </c>
      <c r="E6" s="7">
        <v>40000</v>
      </c>
      <c r="F6" s="7">
        <f t="shared" si="0"/>
        <v>4000</v>
      </c>
      <c r="G6" s="7">
        <f t="shared" si="1"/>
        <v>44000</v>
      </c>
      <c r="H6" s="144">
        <f t="shared" si="2"/>
        <v>203</v>
      </c>
      <c r="I6" s="8" t="s">
        <v>23</v>
      </c>
      <c r="J6" s="10">
        <f>W10</f>
        <v>203</v>
      </c>
      <c r="K6" s="10">
        <v>1</v>
      </c>
      <c r="L6" s="143">
        <f t="shared" si="3"/>
        <v>8120000</v>
      </c>
    </row>
    <row r="7" spans="1:25" s="4" customFormat="1" ht="96" customHeight="1" x14ac:dyDescent="0.3">
      <c r="A7" s="5">
        <v>4</v>
      </c>
      <c r="B7" s="165"/>
      <c r="C7" s="163"/>
      <c r="D7" s="5" t="s">
        <v>15</v>
      </c>
      <c r="E7" s="7">
        <v>40000</v>
      </c>
      <c r="F7" s="7">
        <f t="shared" si="0"/>
        <v>4000</v>
      </c>
      <c r="G7" s="7">
        <f t="shared" si="1"/>
        <v>44000</v>
      </c>
      <c r="H7" s="144">
        <f t="shared" si="2"/>
        <v>203</v>
      </c>
      <c r="I7" s="8" t="s">
        <v>46</v>
      </c>
      <c r="J7" s="10">
        <f>W10</f>
        <v>203</v>
      </c>
      <c r="K7" s="10">
        <v>1</v>
      </c>
      <c r="L7" s="143">
        <f t="shared" si="3"/>
        <v>8120000</v>
      </c>
    </row>
    <row r="8" spans="1:25" s="4" customFormat="1" ht="96" customHeight="1" thickBot="1" x14ac:dyDescent="0.35">
      <c r="A8" s="5">
        <v>5</v>
      </c>
      <c r="B8" s="165"/>
      <c r="C8" s="163" t="s">
        <v>16</v>
      </c>
      <c r="D8" s="5" t="s">
        <v>17</v>
      </c>
      <c r="E8" s="7">
        <v>20000</v>
      </c>
      <c r="F8" s="7">
        <f t="shared" si="0"/>
        <v>2000</v>
      </c>
      <c r="G8" s="7">
        <f t="shared" si="1"/>
        <v>22000</v>
      </c>
      <c r="H8" s="144">
        <f t="shared" si="2"/>
        <v>456</v>
      </c>
      <c r="I8" s="8" t="s">
        <v>32</v>
      </c>
      <c r="J8" s="10">
        <f>W12-V12</f>
        <v>152</v>
      </c>
      <c r="K8" s="10">
        <v>3</v>
      </c>
      <c r="L8" s="143">
        <f t="shared" si="3"/>
        <v>9120000</v>
      </c>
    </row>
    <row r="9" spans="1:25" s="4" customFormat="1" ht="96" customHeight="1" thickBot="1" x14ac:dyDescent="0.35">
      <c r="A9" s="5">
        <v>6</v>
      </c>
      <c r="B9" s="165"/>
      <c r="C9" s="163"/>
      <c r="D9" s="5" t="s">
        <v>18</v>
      </c>
      <c r="E9" s="7">
        <v>20000</v>
      </c>
      <c r="F9" s="7">
        <f t="shared" si="0"/>
        <v>2000</v>
      </c>
      <c r="G9" s="7">
        <f t="shared" si="1"/>
        <v>22000</v>
      </c>
      <c r="H9" s="144">
        <f t="shared" si="2"/>
        <v>304</v>
      </c>
      <c r="I9" s="8" t="s">
        <v>31</v>
      </c>
      <c r="J9" s="10">
        <f>W12-V12</f>
        <v>152</v>
      </c>
      <c r="K9" s="10">
        <v>2</v>
      </c>
      <c r="L9" s="143">
        <f t="shared" si="3"/>
        <v>6080000</v>
      </c>
      <c r="M9" s="174" t="s">
        <v>64</v>
      </c>
      <c r="N9" s="175"/>
      <c r="O9" s="58" t="s">
        <v>29</v>
      </c>
      <c r="P9" s="59" t="s">
        <v>34</v>
      </c>
      <c r="Q9" s="59" t="s">
        <v>35</v>
      </c>
      <c r="R9" s="59" t="s">
        <v>36</v>
      </c>
      <c r="S9" s="59" t="s">
        <v>37</v>
      </c>
      <c r="T9" s="59" t="s">
        <v>38</v>
      </c>
      <c r="U9" s="60" t="s">
        <v>131</v>
      </c>
      <c r="V9" s="61" t="s">
        <v>130</v>
      </c>
      <c r="W9" s="142" t="s">
        <v>57</v>
      </c>
      <c r="X9" s="148" t="s">
        <v>5</v>
      </c>
      <c r="Y9" s="149"/>
    </row>
    <row r="10" spans="1:25" s="4" customFormat="1" ht="96" customHeight="1" x14ac:dyDescent="0.3">
      <c r="A10" s="5">
        <v>7</v>
      </c>
      <c r="B10" s="165"/>
      <c r="C10" s="163"/>
      <c r="D10" s="5" t="s">
        <v>19</v>
      </c>
      <c r="E10" s="7">
        <v>12000</v>
      </c>
      <c r="F10" s="7">
        <f t="shared" si="0"/>
        <v>1200</v>
      </c>
      <c r="G10" s="7">
        <f t="shared" si="1"/>
        <v>13200</v>
      </c>
      <c r="H10" s="144">
        <f>ROUND((J10*K10),0)+30</f>
        <v>744</v>
      </c>
      <c r="I10" s="8" t="s">
        <v>28</v>
      </c>
      <c r="J10" s="52">
        <f>W12</f>
        <v>714</v>
      </c>
      <c r="K10" s="10">
        <v>1</v>
      </c>
      <c r="L10" s="143">
        <f t="shared" si="3"/>
        <v>8928000</v>
      </c>
      <c r="M10" s="170" t="s">
        <v>30</v>
      </c>
      <c r="N10" s="15" t="s">
        <v>23</v>
      </c>
      <c r="O10" s="16">
        <v>37</v>
      </c>
      <c r="P10" s="17">
        <v>22</v>
      </c>
      <c r="Q10" s="17">
        <v>16</v>
      </c>
      <c r="R10" s="17">
        <v>30</v>
      </c>
      <c r="S10" s="17">
        <v>9</v>
      </c>
      <c r="T10" s="17">
        <v>22</v>
      </c>
      <c r="U10" s="17">
        <v>67</v>
      </c>
      <c r="V10" s="26"/>
      <c r="W10" s="53">
        <f>SUM(O10:U10)</f>
        <v>203</v>
      </c>
      <c r="X10" s="150"/>
      <c r="Y10" s="151"/>
    </row>
    <row r="11" spans="1:25" s="4" customFormat="1" ht="96" customHeight="1" x14ac:dyDescent="0.3">
      <c r="A11" s="5">
        <v>8</v>
      </c>
      <c r="B11" s="165"/>
      <c r="C11" s="140" t="s">
        <v>51</v>
      </c>
      <c r="D11" s="5" t="s">
        <v>25</v>
      </c>
      <c r="E11" s="7">
        <v>20000</v>
      </c>
      <c r="F11" s="7">
        <f t="shared" si="0"/>
        <v>2000</v>
      </c>
      <c r="G11" s="7">
        <f t="shared" si="1"/>
        <v>22000</v>
      </c>
      <c r="H11" s="144">
        <f t="shared" si="2"/>
        <v>194</v>
      </c>
      <c r="I11" s="8" t="s">
        <v>50</v>
      </c>
      <c r="J11" s="10">
        <f>W14</f>
        <v>97</v>
      </c>
      <c r="K11" s="10">
        <v>2</v>
      </c>
      <c r="L11" s="143">
        <f t="shared" si="3"/>
        <v>3880000</v>
      </c>
      <c r="M11" s="169"/>
      <c r="N11" s="18" t="s">
        <v>32</v>
      </c>
      <c r="O11" s="19">
        <v>9</v>
      </c>
      <c r="P11" s="20">
        <v>6</v>
      </c>
      <c r="Q11" s="20">
        <v>4</v>
      </c>
      <c r="R11" s="20">
        <v>3</v>
      </c>
      <c r="S11" s="20">
        <v>3</v>
      </c>
      <c r="T11" s="20">
        <v>6</v>
      </c>
      <c r="U11" s="20">
        <v>1</v>
      </c>
      <c r="V11" s="27"/>
      <c r="W11" s="54">
        <f>SUM(O11:U11)</f>
        <v>32</v>
      </c>
      <c r="X11" s="152"/>
      <c r="Y11" s="153"/>
    </row>
    <row r="12" spans="1:25" s="4" customFormat="1" ht="96" customHeight="1" x14ac:dyDescent="0.3">
      <c r="A12" s="5">
        <v>9</v>
      </c>
      <c r="B12" s="166"/>
      <c r="C12" s="140" t="s">
        <v>60</v>
      </c>
      <c r="D12" s="5" t="s">
        <v>61</v>
      </c>
      <c r="E12" s="7">
        <v>20000</v>
      </c>
      <c r="F12" s="7">
        <f t="shared" si="0"/>
        <v>2000</v>
      </c>
      <c r="G12" s="7">
        <f t="shared" si="1"/>
        <v>22000</v>
      </c>
      <c r="H12" s="144">
        <f t="shared" si="2"/>
        <v>70</v>
      </c>
      <c r="I12" s="8" t="s">
        <v>62</v>
      </c>
      <c r="J12" s="10">
        <f>W13</f>
        <v>35</v>
      </c>
      <c r="K12" s="10">
        <v>2</v>
      </c>
      <c r="L12" s="143">
        <f t="shared" si="3"/>
        <v>1400000</v>
      </c>
      <c r="M12" s="141" t="s">
        <v>33</v>
      </c>
      <c r="N12" s="18" t="s">
        <v>28</v>
      </c>
      <c r="O12" s="19">
        <v>26</v>
      </c>
      <c r="P12" s="20">
        <v>27</v>
      </c>
      <c r="Q12" s="20">
        <v>10</v>
      </c>
      <c r="R12" s="20">
        <v>12</v>
      </c>
      <c r="S12" s="20">
        <v>8</v>
      </c>
      <c r="T12" s="20">
        <v>24</v>
      </c>
      <c r="U12" s="20">
        <v>45</v>
      </c>
      <c r="V12" s="27">
        <f>608-U12-U11</f>
        <v>562</v>
      </c>
      <c r="W12" s="54">
        <f>SUM(O12:V12)</f>
        <v>714</v>
      </c>
      <c r="X12" s="154" t="s">
        <v>133</v>
      </c>
      <c r="Y12" s="155"/>
    </row>
    <row r="13" spans="1:25" s="4" customFormat="1" ht="96" customHeight="1" x14ac:dyDescent="0.3">
      <c r="A13" s="5">
        <v>10</v>
      </c>
      <c r="B13" s="164" t="s">
        <v>52</v>
      </c>
      <c r="C13" s="171" t="s">
        <v>12</v>
      </c>
      <c r="D13" s="5" t="s">
        <v>9</v>
      </c>
      <c r="E13" s="7">
        <v>20000</v>
      </c>
      <c r="F13" s="7">
        <f t="shared" si="0"/>
        <v>2000</v>
      </c>
      <c r="G13" s="7">
        <f>SUM(E13:F13)</f>
        <v>22000</v>
      </c>
      <c r="H13" s="144">
        <f t="shared" si="2"/>
        <v>512</v>
      </c>
      <c r="I13" s="8" t="s">
        <v>48</v>
      </c>
      <c r="J13" s="10">
        <f>W10+W11+W15</f>
        <v>256</v>
      </c>
      <c r="K13" s="10">
        <v>2</v>
      </c>
      <c r="L13" s="143">
        <f t="shared" si="3"/>
        <v>10240000</v>
      </c>
      <c r="M13" s="169" t="s">
        <v>41</v>
      </c>
      <c r="N13" s="18" t="s">
        <v>39</v>
      </c>
      <c r="O13" s="19"/>
      <c r="P13" s="20"/>
      <c r="Q13" s="20">
        <v>29</v>
      </c>
      <c r="R13" s="20"/>
      <c r="S13" s="20"/>
      <c r="T13" s="20">
        <v>6</v>
      </c>
      <c r="U13" s="20"/>
      <c r="V13" s="27"/>
      <c r="W13" s="54">
        <f t="shared" ref="W13:W19" si="4">SUM(O13:U13)</f>
        <v>35</v>
      </c>
      <c r="X13" s="152"/>
      <c r="Y13" s="153"/>
    </row>
    <row r="14" spans="1:25" s="4" customFormat="1" ht="96" customHeight="1" x14ac:dyDescent="0.3">
      <c r="A14" s="5">
        <v>11</v>
      </c>
      <c r="B14" s="165"/>
      <c r="C14" s="172"/>
      <c r="D14" s="5" t="s">
        <v>8</v>
      </c>
      <c r="E14" s="7">
        <v>20000</v>
      </c>
      <c r="F14" s="7">
        <f t="shared" si="0"/>
        <v>2000</v>
      </c>
      <c r="G14" s="7">
        <f t="shared" ref="G14:G20" si="5">SUM(E14:F14)</f>
        <v>22000</v>
      </c>
      <c r="H14" s="144">
        <f t="shared" si="2"/>
        <v>106</v>
      </c>
      <c r="I14" s="8" t="s">
        <v>49</v>
      </c>
      <c r="J14" s="10">
        <f>W11+W15</f>
        <v>53</v>
      </c>
      <c r="K14" s="10">
        <v>2</v>
      </c>
      <c r="L14" s="143">
        <f t="shared" si="3"/>
        <v>2120000</v>
      </c>
      <c r="M14" s="169"/>
      <c r="N14" s="18" t="s">
        <v>40</v>
      </c>
      <c r="O14" s="19">
        <v>1</v>
      </c>
      <c r="P14" s="20"/>
      <c r="Q14" s="20">
        <v>93</v>
      </c>
      <c r="R14" s="20">
        <v>1</v>
      </c>
      <c r="S14" s="20">
        <v>1</v>
      </c>
      <c r="T14" s="20">
        <v>1</v>
      </c>
      <c r="U14" s="20"/>
      <c r="V14" s="27"/>
      <c r="W14" s="54">
        <f t="shared" si="4"/>
        <v>97</v>
      </c>
      <c r="X14" s="152"/>
      <c r="Y14" s="153"/>
    </row>
    <row r="15" spans="1:25" s="4" customFormat="1" ht="96" customHeight="1" thickBot="1" x14ac:dyDescent="0.35">
      <c r="A15" s="5">
        <v>12</v>
      </c>
      <c r="B15" s="165"/>
      <c r="C15" s="173"/>
      <c r="D15" s="5" t="s">
        <v>53</v>
      </c>
      <c r="E15" s="7">
        <v>50000</v>
      </c>
      <c r="F15" s="7">
        <f t="shared" si="0"/>
        <v>5000</v>
      </c>
      <c r="G15" s="7">
        <f t="shared" si="5"/>
        <v>55000</v>
      </c>
      <c r="H15" s="144">
        <f t="shared" si="2"/>
        <v>256</v>
      </c>
      <c r="I15" s="8" t="s">
        <v>48</v>
      </c>
      <c r="J15" s="10">
        <f>W10+W11+W15</f>
        <v>256</v>
      </c>
      <c r="K15" s="10">
        <v>1</v>
      </c>
      <c r="L15" s="143">
        <f t="shared" si="3"/>
        <v>12800000</v>
      </c>
      <c r="M15" s="22" t="s">
        <v>21</v>
      </c>
      <c r="N15" s="23" t="s">
        <v>42</v>
      </c>
      <c r="O15" s="24"/>
      <c r="P15" s="25"/>
      <c r="Q15" s="25"/>
      <c r="R15" s="25"/>
      <c r="S15" s="25"/>
      <c r="T15" s="25"/>
      <c r="U15" s="25">
        <v>21</v>
      </c>
      <c r="V15" s="28"/>
      <c r="W15" s="55">
        <f t="shared" si="4"/>
        <v>21</v>
      </c>
      <c r="X15" s="184"/>
      <c r="Y15" s="185"/>
    </row>
    <row r="16" spans="1:25" s="4" customFormat="1" ht="96" customHeight="1" x14ac:dyDescent="0.3">
      <c r="A16" s="5">
        <v>13</v>
      </c>
      <c r="B16" s="165"/>
      <c r="C16" s="171" t="s">
        <v>16</v>
      </c>
      <c r="D16" s="5" t="s">
        <v>17</v>
      </c>
      <c r="E16" s="7">
        <v>20000</v>
      </c>
      <c r="F16" s="7">
        <f t="shared" si="0"/>
        <v>2000</v>
      </c>
      <c r="G16" s="7">
        <f t="shared" si="5"/>
        <v>22000</v>
      </c>
      <c r="H16" s="144">
        <f t="shared" si="2"/>
        <v>304</v>
      </c>
      <c r="I16" s="8" t="s">
        <v>32</v>
      </c>
      <c r="J16" s="10">
        <f>W12-V12</f>
        <v>152</v>
      </c>
      <c r="K16" s="10">
        <v>2</v>
      </c>
      <c r="L16" s="143">
        <f t="shared" si="3"/>
        <v>6080000</v>
      </c>
      <c r="M16" s="167" t="s">
        <v>23</v>
      </c>
      <c r="N16" s="168"/>
      <c r="O16" s="16">
        <f>O10</f>
        <v>37</v>
      </c>
      <c r="P16" s="17">
        <f t="shared" ref="P16:V16" si="6">P10</f>
        <v>22</v>
      </c>
      <c r="Q16" s="17">
        <f t="shared" si="6"/>
        <v>16</v>
      </c>
      <c r="R16" s="17">
        <f t="shared" si="6"/>
        <v>30</v>
      </c>
      <c r="S16" s="17">
        <f t="shared" si="6"/>
        <v>9</v>
      </c>
      <c r="T16" s="17">
        <f t="shared" si="6"/>
        <v>22</v>
      </c>
      <c r="U16" s="17">
        <f t="shared" si="6"/>
        <v>67</v>
      </c>
      <c r="V16" s="17">
        <f t="shared" si="6"/>
        <v>0</v>
      </c>
      <c r="W16" s="56">
        <f t="shared" si="4"/>
        <v>203</v>
      </c>
      <c r="X16" s="186"/>
      <c r="Y16" s="187"/>
    </row>
    <row r="17" spans="1:34" s="4" customFormat="1" ht="96" customHeight="1" x14ac:dyDescent="0.3">
      <c r="A17" s="5">
        <v>14</v>
      </c>
      <c r="B17" s="165"/>
      <c r="C17" s="172"/>
      <c r="D17" s="5" t="s">
        <v>18</v>
      </c>
      <c r="E17" s="7">
        <v>20000</v>
      </c>
      <c r="F17" s="7">
        <f t="shared" si="0"/>
        <v>2000</v>
      </c>
      <c r="G17" s="7">
        <f t="shared" si="5"/>
        <v>22000</v>
      </c>
      <c r="H17" s="144">
        <f t="shared" si="2"/>
        <v>304</v>
      </c>
      <c r="I17" s="8" t="s">
        <v>31</v>
      </c>
      <c r="J17" s="10">
        <f>W12-V12</f>
        <v>152</v>
      </c>
      <c r="K17" s="10">
        <v>2</v>
      </c>
      <c r="L17" s="143">
        <f t="shared" si="3"/>
        <v>6080000</v>
      </c>
      <c r="M17" s="176" t="s">
        <v>44</v>
      </c>
      <c r="N17" s="177"/>
      <c r="O17" s="19">
        <f>O11+O12</f>
        <v>35</v>
      </c>
      <c r="P17" s="20">
        <f t="shared" ref="P17:V17" si="7">P11+P12</f>
        <v>33</v>
      </c>
      <c r="Q17" s="20">
        <f t="shared" si="7"/>
        <v>14</v>
      </c>
      <c r="R17" s="20">
        <f t="shared" si="7"/>
        <v>15</v>
      </c>
      <c r="S17" s="20">
        <f t="shared" si="7"/>
        <v>11</v>
      </c>
      <c r="T17" s="20">
        <f t="shared" si="7"/>
        <v>30</v>
      </c>
      <c r="U17" s="20">
        <f t="shared" si="7"/>
        <v>46</v>
      </c>
      <c r="V17" s="20">
        <f t="shared" si="7"/>
        <v>562</v>
      </c>
      <c r="W17" s="54">
        <f t="shared" si="4"/>
        <v>184</v>
      </c>
      <c r="X17" s="178"/>
      <c r="Y17" s="179"/>
    </row>
    <row r="18" spans="1:34" s="4" customFormat="1" ht="96" customHeight="1" x14ac:dyDescent="0.3">
      <c r="A18" s="5">
        <v>15</v>
      </c>
      <c r="B18" s="165"/>
      <c r="C18" s="173"/>
      <c r="D18" s="5" t="s">
        <v>54</v>
      </c>
      <c r="E18" s="7">
        <v>30000</v>
      </c>
      <c r="F18" s="7">
        <f t="shared" si="0"/>
        <v>3000</v>
      </c>
      <c r="G18" s="7">
        <f t="shared" si="5"/>
        <v>33000</v>
      </c>
      <c r="H18" s="144">
        <f t="shared" si="2"/>
        <v>152</v>
      </c>
      <c r="I18" s="8" t="s">
        <v>28</v>
      </c>
      <c r="J18" s="10">
        <f>W12-V12</f>
        <v>152</v>
      </c>
      <c r="K18" s="10">
        <v>1</v>
      </c>
      <c r="L18" s="143">
        <f t="shared" si="3"/>
        <v>4560000</v>
      </c>
      <c r="M18" s="176" t="s">
        <v>41</v>
      </c>
      <c r="N18" s="177"/>
      <c r="O18" s="19">
        <f>O13+O14</f>
        <v>1</v>
      </c>
      <c r="P18" s="20">
        <f t="shared" ref="P18:V18" si="8">P13+P14</f>
        <v>0</v>
      </c>
      <c r="Q18" s="20">
        <f t="shared" si="8"/>
        <v>122</v>
      </c>
      <c r="R18" s="20">
        <f t="shared" si="8"/>
        <v>1</v>
      </c>
      <c r="S18" s="20">
        <f t="shared" si="8"/>
        <v>1</v>
      </c>
      <c r="T18" s="20">
        <f t="shared" si="8"/>
        <v>7</v>
      </c>
      <c r="U18" s="20">
        <f t="shared" si="8"/>
        <v>0</v>
      </c>
      <c r="V18" s="20">
        <f t="shared" si="8"/>
        <v>0</v>
      </c>
      <c r="W18" s="54">
        <f t="shared" si="4"/>
        <v>132</v>
      </c>
      <c r="X18" s="178"/>
      <c r="Y18" s="179"/>
    </row>
    <row r="19" spans="1:34" s="4" customFormat="1" ht="96" customHeight="1" thickBot="1" x14ac:dyDescent="0.35">
      <c r="A19" s="5">
        <v>16</v>
      </c>
      <c r="B19" s="165"/>
      <c r="C19" s="140" t="s">
        <v>51</v>
      </c>
      <c r="D19" s="5" t="s">
        <v>55</v>
      </c>
      <c r="E19" s="7">
        <v>20000</v>
      </c>
      <c r="F19" s="7">
        <f t="shared" si="0"/>
        <v>2000</v>
      </c>
      <c r="G19" s="7">
        <f t="shared" si="5"/>
        <v>22000</v>
      </c>
      <c r="H19" s="144">
        <f t="shared" si="2"/>
        <v>194</v>
      </c>
      <c r="I19" s="8" t="s">
        <v>50</v>
      </c>
      <c r="J19" s="10">
        <f>W14</f>
        <v>97</v>
      </c>
      <c r="K19" s="10">
        <v>2</v>
      </c>
      <c r="L19" s="143">
        <f t="shared" si="3"/>
        <v>3880000</v>
      </c>
      <c r="M19" s="159" t="s">
        <v>45</v>
      </c>
      <c r="N19" s="160"/>
      <c r="O19" s="24">
        <f>O15</f>
        <v>0</v>
      </c>
      <c r="P19" s="25">
        <f t="shared" ref="P19:V19" si="9">P15</f>
        <v>0</v>
      </c>
      <c r="Q19" s="25">
        <f t="shared" si="9"/>
        <v>0</v>
      </c>
      <c r="R19" s="25">
        <f t="shared" si="9"/>
        <v>0</v>
      </c>
      <c r="S19" s="25">
        <f t="shared" si="9"/>
        <v>0</v>
      </c>
      <c r="T19" s="25">
        <f t="shared" si="9"/>
        <v>0</v>
      </c>
      <c r="U19" s="25">
        <f t="shared" si="9"/>
        <v>21</v>
      </c>
      <c r="V19" s="25">
        <f t="shared" si="9"/>
        <v>0</v>
      </c>
      <c r="W19" s="55">
        <f t="shared" si="4"/>
        <v>21</v>
      </c>
      <c r="X19" s="180"/>
      <c r="Y19" s="181"/>
    </row>
    <row r="20" spans="1:34" s="4" customFormat="1" ht="96" customHeight="1" thickBot="1" x14ac:dyDescent="0.35">
      <c r="A20" s="5">
        <v>17</v>
      </c>
      <c r="B20" s="166"/>
      <c r="C20" s="140" t="s">
        <v>63</v>
      </c>
      <c r="D20" s="5" t="s">
        <v>55</v>
      </c>
      <c r="E20" s="7">
        <v>20000</v>
      </c>
      <c r="F20" s="7">
        <f t="shared" si="0"/>
        <v>2000</v>
      </c>
      <c r="G20" s="7">
        <f t="shared" si="5"/>
        <v>22000</v>
      </c>
      <c r="H20" s="144">
        <f t="shared" si="2"/>
        <v>70</v>
      </c>
      <c r="I20" s="8" t="s">
        <v>50</v>
      </c>
      <c r="J20" s="10">
        <f>W13</f>
        <v>35</v>
      </c>
      <c r="K20" s="10">
        <v>2</v>
      </c>
      <c r="L20" s="143">
        <f t="shared" si="3"/>
        <v>1400000</v>
      </c>
      <c r="M20" s="157" t="s">
        <v>56</v>
      </c>
      <c r="N20" s="158"/>
      <c r="O20" s="31">
        <f>SUM(O16:O19)</f>
        <v>73</v>
      </c>
      <c r="P20" s="32">
        <f t="shared" ref="P20:V20" si="10">SUM(P16:P19)</f>
        <v>55</v>
      </c>
      <c r="Q20" s="32">
        <f t="shared" si="10"/>
        <v>152</v>
      </c>
      <c r="R20" s="32">
        <f t="shared" si="10"/>
        <v>46</v>
      </c>
      <c r="S20" s="32">
        <f t="shared" si="10"/>
        <v>21</v>
      </c>
      <c r="T20" s="32">
        <f t="shared" si="10"/>
        <v>59</v>
      </c>
      <c r="U20" s="32">
        <f t="shared" si="10"/>
        <v>134</v>
      </c>
      <c r="V20" s="32">
        <f t="shared" si="10"/>
        <v>562</v>
      </c>
      <c r="W20" s="57">
        <f>SUM(O20:V20)</f>
        <v>1102</v>
      </c>
      <c r="X20" s="182"/>
      <c r="Y20" s="183"/>
      <c r="Z20" s="51"/>
    </row>
    <row r="21" spans="1:34" s="4" customFormat="1" ht="96" customHeight="1" x14ac:dyDescent="0.3">
      <c r="A21" s="3"/>
      <c r="B21" s="3"/>
      <c r="C21" s="3"/>
      <c r="D21" s="3"/>
      <c r="E21" s="190" t="s">
        <v>141</v>
      </c>
      <c r="F21" s="190"/>
      <c r="G21" s="147">
        <f>SUM(G4:G20)</f>
        <v>453200</v>
      </c>
      <c r="H21" s="3"/>
      <c r="I21" s="9"/>
      <c r="L21" s="146">
        <f>SUM(L4:L20)</f>
        <v>106228000</v>
      </c>
      <c r="W21"/>
    </row>
    <row r="22" spans="1:34" x14ac:dyDescent="0.55000000000000004">
      <c r="H22" s="49">
        <f>SUM(H4:H21)</f>
        <v>4743</v>
      </c>
      <c r="M22" s="156" t="s">
        <v>65</v>
      </c>
      <c r="N22" s="156"/>
      <c r="O22" s="156" t="s">
        <v>66</v>
      </c>
      <c r="P22" s="156"/>
      <c r="Q22" s="156"/>
      <c r="R22" s="156"/>
      <c r="S22" s="156"/>
      <c r="T22" s="156" t="s">
        <v>73</v>
      </c>
      <c r="U22" s="156"/>
      <c r="V22" s="156"/>
      <c r="W22" s="156"/>
      <c r="X22" s="156"/>
      <c r="Y22" s="156" t="s">
        <v>66</v>
      </c>
      <c r="Z22" s="156"/>
      <c r="AA22" s="156"/>
      <c r="AB22" s="156"/>
      <c r="AC22" s="156"/>
      <c r="AD22" s="156" t="s">
        <v>73</v>
      </c>
      <c r="AE22" s="156"/>
      <c r="AF22" s="156"/>
      <c r="AG22" s="156"/>
      <c r="AH22" s="156"/>
    </row>
    <row r="23" spans="1:34" x14ac:dyDescent="0.55000000000000004">
      <c r="M23" s="156"/>
      <c r="N23" s="156"/>
      <c r="O23" s="139" t="s">
        <v>25</v>
      </c>
      <c r="P23" s="139" t="s">
        <v>67</v>
      </c>
      <c r="Q23" s="139" t="s">
        <v>68</v>
      </c>
      <c r="R23" s="139" t="s">
        <v>69</v>
      </c>
      <c r="S23" s="139" t="s">
        <v>43</v>
      </c>
      <c r="T23" s="139" t="s">
        <v>25</v>
      </c>
      <c r="U23" s="139" t="s">
        <v>70</v>
      </c>
      <c r="V23" s="139" t="s">
        <v>53</v>
      </c>
      <c r="W23" s="139" t="s">
        <v>72</v>
      </c>
      <c r="X23" s="139" t="s">
        <v>26</v>
      </c>
      <c r="Y23" s="139" t="s">
        <v>25</v>
      </c>
      <c r="Z23" s="139" t="s">
        <v>67</v>
      </c>
      <c r="AA23" s="139" t="s">
        <v>68</v>
      </c>
      <c r="AB23" s="139" t="s">
        <v>69</v>
      </c>
      <c r="AC23" s="139" t="s">
        <v>43</v>
      </c>
      <c r="AD23" s="139" t="s">
        <v>25</v>
      </c>
      <c r="AE23" s="139" t="s">
        <v>67</v>
      </c>
      <c r="AF23" s="139" t="s">
        <v>53</v>
      </c>
      <c r="AG23" s="139" t="s">
        <v>54</v>
      </c>
      <c r="AH23" s="139" t="s">
        <v>26</v>
      </c>
    </row>
    <row r="24" spans="1:34" x14ac:dyDescent="0.55000000000000004">
      <c r="L24">
        <v>203</v>
      </c>
      <c r="M24" s="156" t="s">
        <v>23</v>
      </c>
      <c r="N24" s="156"/>
      <c r="O24" s="14">
        <v>2</v>
      </c>
      <c r="P24" s="14"/>
      <c r="Q24" s="14">
        <v>1</v>
      </c>
      <c r="R24" s="14">
        <v>1</v>
      </c>
      <c r="S24" s="14"/>
      <c r="T24" s="14">
        <v>2</v>
      </c>
      <c r="U24" s="14"/>
      <c r="V24" s="14">
        <v>1</v>
      </c>
      <c r="W24" s="14"/>
      <c r="X24" s="14"/>
      <c r="Y24" s="145">
        <f>$L$24*O24</f>
        <v>406</v>
      </c>
      <c r="Z24" s="14">
        <f t="shared" ref="Z24:AH24" si="11">$L$24*P24</f>
        <v>0</v>
      </c>
      <c r="AA24" s="145">
        <f t="shared" si="11"/>
        <v>203</v>
      </c>
      <c r="AB24" s="145">
        <f t="shared" si="11"/>
        <v>203</v>
      </c>
      <c r="AC24" s="14">
        <f t="shared" si="11"/>
        <v>0</v>
      </c>
      <c r="AD24" s="145">
        <f t="shared" si="11"/>
        <v>406</v>
      </c>
      <c r="AE24" s="14">
        <f t="shared" si="11"/>
        <v>0</v>
      </c>
      <c r="AF24" s="145">
        <f t="shared" si="11"/>
        <v>203</v>
      </c>
      <c r="AG24" s="14">
        <f t="shared" si="11"/>
        <v>0</v>
      </c>
      <c r="AH24" s="14">
        <f t="shared" si="11"/>
        <v>0</v>
      </c>
    </row>
    <row r="25" spans="1:34" x14ac:dyDescent="0.55000000000000004">
      <c r="L25">
        <v>32</v>
      </c>
      <c r="M25" s="156" t="s">
        <v>74</v>
      </c>
      <c r="N25" s="156"/>
      <c r="O25" s="14">
        <v>3</v>
      </c>
      <c r="P25" s="14">
        <v>2</v>
      </c>
      <c r="Q25" s="14"/>
      <c r="R25" s="14"/>
      <c r="S25" s="14"/>
      <c r="T25" s="14">
        <v>2</v>
      </c>
      <c r="U25" s="14">
        <v>2</v>
      </c>
      <c r="V25" s="14">
        <v>1</v>
      </c>
      <c r="W25" s="14"/>
      <c r="X25" s="14"/>
      <c r="Y25" s="145">
        <f>$L$25*O25</f>
        <v>96</v>
      </c>
      <c r="Z25" s="145">
        <f t="shared" ref="Z25:AH25" si="12">$L$25*P25</f>
        <v>64</v>
      </c>
      <c r="AA25" s="14">
        <f t="shared" si="12"/>
        <v>0</v>
      </c>
      <c r="AB25" s="14">
        <f t="shared" si="12"/>
        <v>0</v>
      </c>
      <c r="AC25" s="14">
        <f t="shared" si="12"/>
        <v>0</v>
      </c>
      <c r="AD25" s="145">
        <f t="shared" si="12"/>
        <v>64</v>
      </c>
      <c r="AE25" s="145">
        <f t="shared" si="12"/>
        <v>64</v>
      </c>
      <c r="AF25" s="145">
        <f t="shared" si="12"/>
        <v>32</v>
      </c>
      <c r="AG25" s="14">
        <f t="shared" si="12"/>
        <v>0</v>
      </c>
      <c r="AH25" s="14">
        <f t="shared" si="12"/>
        <v>0</v>
      </c>
    </row>
    <row r="26" spans="1:34" x14ac:dyDescent="0.55000000000000004">
      <c r="L26">
        <v>152</v>
      </c>
      <c r="M26" s="156" t="s">
        <v>75</v>
      </c>
      <c r="N26" s="156"/>
      <c r="O26" s="14">
        <v>3</v>
      </c>
      <c r="P26" s="14">
        <v>2</v>
      </c>
      <c r="Q26" s="14"/>
      <c r="R26" s="14"/>
      <c r="S26" s="14">
        <v>1</v>
      </c>
      <c r="T26" s="14">
        <v>2</v>
      </c>
      <c r="U26" s="14">
        <v>2</v>
      </c>
      <c r="V26" s="14"/>
      <c r="W26" s="14">
        <v>1</v>
      </c>
      <c r="X26" s="14"/>
      <c r="Y26" s="145">
        <f>$L$26*O26</f>
        <v>456</v>
      </c>
      <c r="Z26" s="145">
        <f t="shared" ref="Z26:AH26" si="13">$L$26*P26</f>
        <v>304</v>
      </c>
      <c r="AA26" s="14">
        <f t="shared" si="13"/>
        <v>0</v>
      </c>
      <c r="AB26" s="14">
        <f t="shared" si="13"/>
        <v>0</v>
      </c>
      <c r="AC26" s="145">
        <f>$L$26*S26+592</f>
        <v>744</v>
      </c>
      <c r="AD26" s="145">
        <f t="shared" si="13"/>
        <v>304</v>
      </c>
      <c r="AE26" s="145">
        <f t="shared" si="13"/>
        <v>304</v>
      </c>
      <c r="AF26" s="145">
        <f t="shared" si="13"/>
        <v>0</v>
      </c>
      <c r="AG26" s="145">
        <f t="shared" si="13"/>
        <v>152</v>
      </c>
      <c r="AH26" s="14">
        <f t="shared" si="13"/>
        <v>0</v>
      </c>
    </row>
    <row r="27" spans="1:34" x14ac:dyDescent="0.55000000000000004">
      <c r="L27">
        <v>21</v>
      </c>
      <c r="M27" s="156" t="s">
        <v>21</v>
      </c>
      <c r="N27" s="156"/>
      <c r="O27" s="14">
        <v>3</v>
      </c>
      <c r="P27" s="14">
        <v>2</v>
      </c>
      <c r="Q27" s="14"/>
      <c r="R27" s="14"/>
      <c r="S27" s="14"/>
      <c r="T27" s="14">
        <v>2</v>
      </c>
      <c r="U27" s="14">
        <v>2</v>
      </c>
      <c r="V27" s="14">
        <v>1</v>
      </c>
      <c r="W27" s="14"/>
      <c r="X27" s="14"/>
      <c r="Y27" s="145">
        <f>$L$27*O27</f>
        <v>63</v>
      </c>
      <c r="Z27" s="145">
        <f t="shared" ref="Z27:AH27" si="14">$L$27*P27</f>
        <v>42</v>
      </c>
      <c r="AA27" s="14">
        <f t="shared" si="14"/>
        <v>0</v>
      </c>
      <c r="AB27" s="14">
        <f t="shared" si="14"/>
        <v>0</v>
      </c>
      <c r="AC27" s="14">
        <f t="shared" si="14"/>
        <v>0</v>
      </c>
      <c r="AD27" s="145">
        <f t="shared" si="14"/>
        <v>42</v>
      </c>
      <c r="AE27" s="145">
        <f t="shared" si="14"/>
        <v>42</v>
      </c>
      <c r="AF27" s="145">
        <f t="shared" si="14"/>
        <v>21</v>
      </c>
      <c r="AG27" s="14">
        <f t="shared" si="14"/>
        <v>0</v>
      </c>
      <c r="AH27" s="14">
        <f t="shared" si="14"/>
        <v>0</v>
      </c>
    </row>
    <row r="28" spans="1:34" x14ac:dyDescent="0.55000000000000004">
      <c r="L28">
        <v>132</v>
      </c>
      <c r="M28" s="156" t="s">
        <v>41</v>
      </c>
      <c r="N28" s="156"/>
      <c r="O28" s="14">
        <v>2</v>
      </c>
      <c r="P28" s="14"/>
      <c r="Q28" s="14"/>
      <c r="R28" s="14"/>
      <c r="S28" s="14"/>
      <c r="T28" s="14"/>
      <c r="U28" s="14"/>
      <c r="V28" s="14"/>
      <c r="W28" s="14"/>
      <c r="X28" s="14">
        <v>2</v>
      </c>
      <c r="Y28" s="145">
        <f>$L$28*O28</f>
        <v>264</v>
      </c>
      <c r="Z28" s="14">
        <f t="shared" ref="Z28:AH28" si="15">$L$28*P28</f>
        <v>0</v>
      </c>
      <c r="AA28" s="14">
        <f t="shared" si="15"/>
        <v>0</v>
      </c>
      <c r="AB28" s="14">
        <f t="shared" si="15"/>
        <v>0</v>
      </c>
      <c r="AC28" s="14">
        <f t="shared" si="15"/>
        <v>0</v>
      </c>
      <c r="AD28" s="14">
        <f t="shared" si="15"/>
        <v>0</v>
      </c>
      <c r="AE28" s="14">
        <f t="shared" si="15"/>
        <v>0</v>
      </c>
      <c r="AF28" s="14">
        <f t="shared" si="15"/>
        <v>0</v>
      </c>
      <c r="AG28" s="14">
        <f t="shared" si="15"/>
        <v>0</v>
      </c>
      <c r="AH28" s="145">
        <f t="shared" si="15"/>
        <v>264</v>
      </c>
    </row>
    <row r="29" spans="1:34" x14ac:dyDescent="0.55000000000000004">
      <c r="M29" s="156" t="s">
        <v>65</v>
      </c>
      <c r="N29" s="156"/>
      <c r="O29" s="156" t="s">
        <v>66</v>
      </c>
      <c r="P29" s="156"/>
      <c r="Q29" s="156"/>
      <c r="R29" s="156"/>
      <c r="S29" s="156"/>
      <c r="T29" s="156" t="s">
        <v>73</v>
      </c>
      <c r="U29" s="156"/>
      <c r="V29" s="156"/>
      <c r="W29" s="156"/>
      <c r="X29" s="156"/>
    </row>
    <row r="30" spans="1:34" x14ac:dyDescent="0.55000000000000004">
      <c r="M30" s="156"/>
      <c r="N30" s="156"/>
      <c r="O30" s="139" t="s">
        <v>25</v>
      </c>
      <c r="P30" s="139" t="s">
        <v>67</v>
      </c>
      <c r="Q30" s="139" t="s">
        <v>68</v>
      </c>
      <c r="R30" s="139" t="s">
        <v>69</v>
      </c>
      <c r="S30" s="139" t="s">
        <v>43</v>
      </c>
      <c r="T30" s="139" t="s">
        <v>25</v>
      </c>
      <c r="U30" s="139" t="s">
        <v>70</v>
      </c>
      <c r="V30" s="139" t="s">
        <v>53</v>
      </c>
      <c r="W30" s="139" t="s">
        <v>72</v>
      </c>
      <c r="X30" s="139" t="s">
        <v>26</v>
      </c>
      <c r="Y30" s="139" t="s">
        <v>76</v>
      </c>
      <c r="Z30" s="139" t="s">
        <v>58</v>
      </c>
      <c r="AA30" s="139" t="s">
        <v>43</v>
      </c>
      <c r="AB30" s="139" t="s">
        <v>77</v>
      </c>
    </row>
    <row r="31" spans="1:34" x14ac:dyDescent="0.55000000000000004">
      <c r="M31" s="156" t="s">
        <v>23</v>
      </c>
      <c r="N31" s="156"/>
      <c r="O31" s="33">
        <f>E4</f>
        <v>20000</v>
      </c>
      <c r="P31" s="33"/>
      <c r="Q31" s="33">
        <f>E6</f>
        <v>40000</v>
      </c>
      <c r="R31" s="33">
        <f>E7</f>
        <v>40000</v>
      </c>
      <c r="S31" s="33"/>
      <c r="T31" s="33">
        <f>E13</f>
        <v>20000</v>
      </c>
      <c r="U31" s="33"/>
      <c r="V31" s="33">
        <f>E15</f>
        <v>50000</v>
      </c>
      <c r="W31" s="33"/>
      <c r="X31" s="33"/>
      <c r="Y31" s="34">
        <f>SUMPRODUCT(O24:X24,O31:X31)</f>
        <v>210000</v>
      </c>
      <c r="Z31" s="29">
        <v>203</v>
      </c>
      <c r="AA31" s="29"/>
      <c r="AB31" s="35">
        <f>Y31*Z31+AA31</f>
        <v>42630000</v>
      </c>
    </row>
    <row r="32" spans="1:34" x14ac:dyDescent="0.55000000000000004">
      <c r="M32" s="156" t="s">
        <v>74</v>
      </c>
      <c r="N32" s="156"/>
      <c r="O32" s="33">
        <f>O31</f>
        <v>20000</v>
      </c>
      <c r="P32" s="33">
        <f>E5</f>
        <v>20000</v>
      </c>
      <c r="Q32" s="33"/>
      <c r="R32" s="33"/>
      <c r="S32" s="33"/>
      <c r="T32" s="33">
        <f t="shared" ref="T32:V32" si="16">T31</f>
        <v>20000</v>
      </c>
      <c r="U32" s="33">
        <f>E14</f>
        <v>20000</v>
      </c>
      <c r="V32" s="33">
        <f t="shared" si="16"/>
        <v>50000</v>
      </c>
      <c r="W32" s="33"/>
      <c r="X32" s="33"/>
      <c r="Y32" s="34">
        <f t="shared" ref="Y32:Y35" si="17">SUMPRODUCT(O25:X25,O32:X32)</f>
        <v>230000</v>
      </c>
      <c r="Z32" s="29">
        <v>32</v>
      </c>
      <c r="AA32" s="29"/>
      <c r="AB32" s="35">
        <f>Y32*Z32+AA32</f>
        <v>7360000</v>
      </c>
    </row>
    <row r="33" spans="13:28" x14ac:dyDescent="0.55000000000000004">
      <c r="M33" s="156" t="s">
        <v>75</v>
      </c>
      <c r="N33" s="156"/>
      <c r="O33" s="33">
        <f>E8</f>
        <v>20000</v>
      </c>
      <c r="P33" s="33">
        <f>E9</f>
        <v>20000</v>
      </c>
      <c r="Q33" s="33"/>
      <c r="R33" s="33"/>
      <c r="S33" s="33">
        <f>E10</f>
        <v>12000</v>
      </c>
      <c r="T33" s="33">
        <f>E16</f>
        <v>20000</v>
      </c>
      <c r="U33" s="33">
        <f>E17</f>
        <v>20000</v>
      </c>
      <c r="V33" s="33"/>
      <c r="W33" s="33">
        <f>E18</f>
        <v>30000</v>
      </c>
      <c r="X33" s="33"/>
      <c r="Y33" s="34">
        <f t="shared" si="17"/>
        <v>222000</v>
      </c>
      <c r="Z33" s="29">
        <v>152</v>
      </c>
      <c r="AA33" s="35">
        <f>S33*(H10-Z33)</f>
        <v>7104000</v>
      </c>
      <c r="AB33" s="35">
        <f>Y33*Z33+AA33</f>
        <v>40848000</v>
      </c>
    </row>
    <row r="34" spans="13:28" x14ac:dyDescent="0.55000000000000004">
      <c r="M34" s="156" t="s">
        <v>21</v>
      </c>
      <c r="N34" s="156"/>
      <c r="O34" s="33">
        <f>O32</f>
        <v>20000</v>
      </c>
      <c r="P34" s="33">
        <f t="shared" ref="P34:V34" si="18">P32</f>
        <v>20000</v>
      </c>
      <c r="Q34" s="33">
        <f t="shared" si="18"/>
        <v>0</v>
      </c>
      <c r="R34" s="33"/>
      <c r="S34" s="33"/>
      <c r="T34" s="33">
        <f t="shared" si="18"/>
        <v>20000</v>
      </c>
      <c r="U34" s="33">
        <f t="shared" si="18"/>
        <v>20000</v>
      </c>
      <c r="V34" s="33">
        <f t="shared" si="18"/>
        <v>50000</v>
      </c>
      <c r="W34" s="33"/>
      <c r="X34" s="33"/>
      <c r="Y34" s="34">
        <f t="shared" si="17"/>
        <v>230000</v>
      </c>
      <c r="Z34" s="29">
        <v>21</v>
      </c>
      <c r="AA34" s="29"/>
      <c r="AB34" s="35">
        <f t="shared" ref="AB34:AB35" si="19">Y34*Z34+AA34</f>
        <v>4830000</v>
      </c>
    </row>
    <row r="35" spans="13:28" x14ac:dyDescent="0.55000000000000004">
      <c r="M35" s="156" t="s">
        <v>41</v>
      </c>
      <c r="N35" s="156"/>
      <c r="O35" s="33">
        <f>E11</f>
        <v>20000</v>
      </c>
      <c r="P35" s="33"/>
      <c r="Q35" s="33"/>
      <c r="R35" s="33"/>
      <c r="S35" s="33"/>
      <c r="T35" s="33"/>
      <c r="U35" s="33"/>
      <c r="V35" s="33"/>
      <c r="W35" s="33"/>
      <c r="X35" s="33">
        <f>E20</f>
        <v>20000</v>
      </c>
      <c r="Y35" s="34">
        <f t="shared" si="17"/>
        <v>80000</v>
      </c>
      <c r="Z35" s="29">
        <v>132</v>
      </c>
      <c r="AA35" s="29"/>
      <c r="AB35" s="35">
        <f t="shared" si="19"/>
        <v>10560000</v>
      </c>
    </row>
    <row r="36" spans="13:28" x14ac:dyDescent="0.55000000000000004">
      <c r="O36" s="62">
        <f>O31*O24</f>
        <v>40000</v>
      </c>
      <c r="P36" s="62">
        <f t="shared" ref="P36:X36" si="20">P31*P24</f>
        <v>0</v>
      </c>
      <c r="Q36" s="62">
        <f t="shared" si="20"/>
        <v>40000</v>
      </c>
      <c r="R36" s="62">
        <f t="shared" si="20"/>
        <v>40000</v>
      </c>
      <c r="S36" s="62">
        <f t="shared" si="20"/>
        <v>0</v>
      </c>
      <c r="T36" s="62">
        <f t="shared" si="20"/>
        <v>40000</v>
      </c>
      <c r="U36" s="62">
        <f t="shared" si="20"/>
        <v>0</v>
      </c>
      <c r="V36" s="62">
        <f t="shared" si="20"/>
        <v>50000</v>
      </c>
      <c r="W36" s="62">
        <f t="shared" si="20"/>
        <v>0</v>
      </c>
      <c r="X36" s="62">
        <f t="shared" si="20"/>
        <v>0</v>
      </c>
      <c r="Y36" s="62">
        <f>SUM(O36:X36)</f>
        <v>210000</v>
      </c>
      <c r="AA36" s="47" t="s">
        <v>78</v>
      </c>
      <c r="AB36" s="46">
        <f>SUM(AB31:AB35)</f>
        <v>106228000</v>
      </c>
    </row>
    <row r="37" spans="13:28" x14ac:dyDescent="0.55000000000000004">
      <c r="O37" s="62">
        <f t="shared" ref="O37:X41" si="21">O32*O25</f>
        <v>60000</v>
      </c>
      <c r="P37" s="62">
        <f t="shared" si="21"/>
        <v>40000</v>
      </c>
      <c r="Q37" s="62">
        <f t="shared" si="21"/>
        <v>0</v>
      </c>
      <c r="R37" s="62">
        <f t="shared" si="21"/>
        <v>0</v>
      </c>
      <c r="S37" s="62">
        <f t="shared" si="21"/>
        <v>0</v>
      </c>
      <c r="T37" s="62">
        <f t="shared" si="21"/>
        <v>40000</v>
      </c>
      <c r="U37" s="62">
        <f t="shared" si="21"/>
        <v>40000</v>
      </c>
      <c r="V37" s="62">
        <f t="shared" si="21"/>
        <v>50000</v>
      </c>
      <c r="W37" s="62">
        <f t="shared" si="21"/>
        <v>0</v>
      </c>
      <c r="X37" s="62">
        <f t="shared" si="21"/>
        <v>0</v>
      </c>
      <c r="Y37" s="62">
        <f t="shared" ref="Y37:Y40" si="22">SUM(O37:X37)</f>
        <v>230000</v>
      </c>
      <c r="AA37" s="47" t="s">
        <v>125</v>
      </c>
      <c r="AB37" s="46">
        <f>AB36*0.1</f>
        <v>10622800</v>
      </c>
    </row>
    <row r="38" spans="13:28" x14ac:dyDescent="0.55000000000000004">
      <c r="O38" s="62">
        <f t="shared" si="21"/>
        <v>60000</v>
      </c>
      <c r="P38" s="62">
        <f t="shared" si="21"/>
        <v>40000</v>
      </c>
      <c r="Q38" s="62">
        <f t="shared" si="21"/>
        <v>0</v>
      </c>
      <c r="R38" s="62">
        <f t="shared" si="21"/>
        <v>0</v>
      </c>
      <c r="S38" s="62">
        <f t="shared" si="21"/>
        <v>12000</v>
      </c>
      <c r="T38" s="62">
        <f t="shared" si="21"/>
        <v>40000</v>
      </c>
      <c r="U38" s="62">
        <f t="shared" si="21"/>
        <v>40000</v>
      </c>
      <c r="V38" s="62">
        <f t="shared" si="21"/>
        <v>0</v>
      </c>
      <c r="W38" s="62">
        <f t="shared" si="21"/>
        <v>30000</v>
      </c>
      <c r="X38" s="62">
        <f t="shared" si="21"/>
        <v>0</v>
      </c>
      <c r="Y38" s="62">
        <f t="shared" si="22"/>
        <v>222000</v>
      </c>
      <c r="AA38" s="47"/>
      <c r="AB38" s="46">
        <f>AB36+AB37</f>
        <v>116850800</v>
      </c>
    </row>
    <row r="39" spans="13:28" x14ac:dyDescent="0.55000000000000004">
      <c r="O39" s="62">
        <f t="shared" si="21"/>
        <v>60000</v>
      </c>
      <c r="P39" s="62">
        <f t="shared" si="21"/>
        <v>40000</v>
      </c>
      <c r="Q39" s="62">
        <f t="shared" si="21"/>
        <v>0</v>
      </c>
      <c r="R39" s="62">
        <f t="shared" si="21"/>
        <v>0</v>
      </c>
      <c r="S39" s="62">
        <f t="shared" si="21"/>
        <v>0</v>
      </c>
      <c r="T39" s="62">
        <f t="shared" si="21"/>
        <v>40000</v>
      </c>
      <c r="U39" s="62">
        <f t="shared" si="21"/>
        <v>40000</v>
      </c>
      <c r="V39" s="62">
        <f t="shared" si="21"/>
        <v>50000</v>
      </c>
      <c r="W39" s="62">
        <f t="shared" si="21"/>
        <v>0</v>
      </c>
      <c r="X39" s="62">
        <f t="shared" si="21"/>
        <v>0</v>
      </c>
      <c r="Y39" s="62">
        <f t="shared" si="22"/>
        <v>230000</v>
      </c>
      <c r="AB39" s="45"/>
    </row>
    <row r="40" spans="13:28" x14ac:dyDescent="0.55000000000000004">
      <c r="O40" s="62">
        <f t="shared" si="21"/>
        <v>40000</v>
      </c>
      <c r="P40" s="62">
        <f t="shared" si="21"/>
        <v>0</v>
      </c>
      <c r="Q40" s="62">
        <f t="shared" si="21"/>
        <v>0</v>
      </c>
      <c r="R40" s="62">
        <f t="shared" si="21"/>
        <v>0</v>
      </c>
      <c r="S40" s="62">
        <f t="shared" si="21"/>
        <v>0</v>
      </c>
      <c r="T40" s="62">
        <f t="shared" si="21"/>
        <v>0</v>
      </c>
      <c r="U40" s="62">
        <f t="shared" si="21"/>
        <v>0</v>
      </c>
      <c r="V40" s="62">
        <f t="shared" si="21"/>
        <v>0</v>
      </c>
      <c r="W40" s="62">
        <f t="shared" si="21"/>
        <v>0</v>
      </c>
      <c r="X40" s="62">
        <f t="shared" si="21"/>
        <v>40000</v>
      </c>
      <c r="Y40" s="62">
        <f t="shared" si="22"/>
        <v>80000</v>
      </c>
    </row>
    <row r="41" spans="13:28" x14ac:dyDescent="0.55000000000000004">
      <c r="O41" s="62" t="e">
        <f t="shared" si="21"/>
        <v>#VALUE!</v>
      </c>
    </row>
  </sheetData>
  <mergeCells count="46">
    <mergeCell ref="X9:Y9"/>
    <mergeCell ref="M10:M11"/>
    <mergeCell ref="X10:Y10"/>
    <mergeCell ref="X11:Y11"/>
    <mergeCell ref="X12:Y12"/>
    <mergeCell ref="A1:I2"/>
    <mergeCell ref="B4:B12"/>
    <mergeCell ref="C4:C7"/>
    <mergeCell ref="C8:C10"/>
    <mergeCell ref="M9:N9"/>
    <mergeCell ref="B13:B20"/>
    <mergeCell ref="C13:C15"/>
    <mergeCell ref="M13:M14"/>
    <mergeCell ref="X13:Y13"/>
    <mergeCell ref="X14:Y14"/>
    <mergeCell ref="X15:Y15"/>
    <mergeCell ref="C16:C18"/>
    <mergeCell ref="M16:N16"/>
    <mergeCell ref="X16:Y16"/>
    <mergeCell ref="M17:N17"/>
    <mergeCell ref="AD22:AH22"/>
    <mergeCell ref="X17:Y17"/>
    <mergeCell ref="M18:N18"/>
    <mergeCell ref="X18:Y18"/>
    <mergeCell ref="M19:N19"/>
    <mergeCell ref="X19:Y19"/>
    <mergeCell ref="M20:N20"/>
    <mergeCell ref="X20:Y20"/>
    <mergeCell ref="E21:F21"/>
    <mergeCell ref="M22:N23"/>
    <mergeCell ref="O22:S22"/>
    <mergeCell ref="T22:X22"/>
    <mergeCell ref="Y22:AC22"/>
    <mergeCell ref="M24:N24"/>
    <mergeCell ref="M25:N25"/>
    <mergeCell ref="M26:N26"/>
    <mergeCell ref="M27:N27"/>
    <mergeCell ref="M28:N28"/>
    <mergeCell ref="M35:N35"/>
    <mergeCell ref="O29:S29"/>
    <mergeCell ref="T29:X29"/>
    <mergeCell ref="M31:N31"/>
    <mergeCell ref="M32:N32"/>
    <mergeCell ref="M33:N33"/>
    <mergeCell ref="M34:N34"/>
    <mergeCell ref="M29:N30"/>
  </mergeCells>
  <phoneticPr fontId="1" type="noConversion"/>
  <pageMargins left="0.59055118110236227" right="0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D27" sqref="D27"/>
    </sheetView>
  </sheetViews>
  <sheetFormatPr defaultRowHeight="16.5" x14ac:dyDescent="0.3"/>
  <cols>
    <col min="1" max="1" width="5.5" bestFit="1" customWidth="1"/>
    <col min="2" max="2" width="30.25" bestFit="1" customWidth="1"/>
    <col min="3" max="3" width="29.625" bestFit="1" customWidth="1"/>
    <col min="4" max="4" width="7.125" bestFit="1" customWidth="1"/>
    <col min="5" max="5" width="5.5" bestFit="1" customWidth="1"/>
    <col min="6" max="6" width="33.125" bestFit="1" customWidth="1"/>
    <col min="7" max="8" width="16.625" customWidth="1"/>
    <col min="9" max="16" width="9.75" customWidth="1"/>
  </cols>
  <sheetData>
    <row r="1" spans="1:8" ht="33" x14ac:dyDescent="0.3">
      <c r="A1" s="36" t="s">
        <v>79</v>
      </c>
      <c r="B1" s="36" t="s">
        <v>80</v>
      </c>
      <c r="C1" s="37" t="s">
        <v>81</v>
      </c>
      <c r="D1" s="37" t="s">
        <v>82</v>
      </c>
      <c r="E1" s="37" t="s">
        <v>83</v>
      </c>
      <c r="F1" s="37" t="s">
        <v>84</v>
      </c>
      <c r="G1" s="38" t="s">
        <v>123</v>
      </c>
      <c r="H1" s="38" t="s">
        <v>124</v>
      </c>
    </row>
    <row r="2" spans="1:8" x14ac:dyDescent="0.3">
      <c r="A2" s="39">
        <v>1</v>
      </c>
      <c r="B2" s="41" t="s">
        <v>85</v>
      </c>
      <c r="C2" s="39" t="s">
        <v>86</v>
      </c>
      <c r="D2" s="39" t="s">
        <v>27</v>
      </c>
      <c r="E2" s="40">
        <v>39</v>
      </c>
      <c r="F2" s="39" t="s">
        <v>87</v>
      </c>
      <c r="G2" s="44">
        <f>'[1]1'!$Q$46</f>
        <v>812526</v>
      </c>
      <c r="H2" s="34">
        <f>G2*12</f>
        <v>9750312</v>
      </c>
    </row>
    <row r="3" spans="1:8" x14ac:dyDescent="0.3">
      <c r="A3" s="39">
        <v>2</v>
      </c>
      <c r="B3" s="41" t="s">
        <v>88</v>
      </c>
      <c r="C3" s="39" t="s">
        <v>89</v>
      </c>
      <c r="D3" s="39" t="s">
        <v>27</v>
      </c>
      <c r="E3" s="40">
        <v>29</v>
      </c>
      <c r="F3" s="39" t="s">
        <v>87</v>
      </c>
      <c r="G3" s="44">
        <f>'[1]2'!$K$46</f>
        <v>604186</v>
      </c>
      <c r="H3" s="34">
        <f t="shared" ref="H3:H21" si="0">G3*12</f>
        <v>7250232</v>
      </c>
    </row>
    <row r="4" spans="1:8" x14ac:dyDescent="0.3">
      <c r="A4" s="39">
        <v>3</v>
      </c>
      <c r="B4" s="41" t="s">
        <v>90</v>
      </c>
      <c r="C4" s="39" t="s">
        <v>91</v>
      </c>
      <c r="D4" s="39" t="s">
        <v>27</v>
      </c>
      <c r="E4" s="40">
        <v>14</v>
      </c>
      <c r="F4" s="39" t="s">
        <v>92</v>
      </c>
      <c r="G4" s="44">
        <f>'[1]3'!$K$46</f>
        <v>291676</v>
      </c>
      <c r="H4" s="34">
        <f t="shared" si="0"/>
        <v>3500112</v>
      </c>
    </row>
    <row r="5" spans="1:8" x14ac:dyDescent="0.3">
      <c r="A5" s="39">
        <v>4</v>
      </c>
      <c r="B5" s="41" t="s">
        <v>93</v>
      </c>
      <c r="C5" s="39" t="s">
        <v>94</v>
      </c>
      <c r="D5" s="39" t="s">
        <v>27</v>
      </c>
      <c r="E5" s="40">
        <v>15</v>
      </c>
      <c r="F5" s="39" t="s">
        <v>95</v>
      </c>
      <c r="G5" s="44">
        <f>'[1]4'!$I$46</f>
        <v>312510</v>
      </c>
      <c r="H5" s="34">
        <f t="shared" si="0"/>
        <v>3750120</v>
      </c>
    </row>
    <row r="6" spans="1:8" x14ac:dyDescent="0.3">
      <c r="A6" s="39">
        <v>5</v>
      </c>
      <c r="B6" s="41" t="s">
        <v>96</v>
      </c>
      <c r="C6" s="42" t="s">
        <v>97</v>
      </c>
      <c r="D6" s="39" t="s">
        <v>27</v>
      </c>
      <c r="E6" s="40">
        <v>12</v>
      </c>
      <c r="F6" s="39" t="s">
        <v>98</v>
      </c>
      <c r="G6" s="44">
        <f>'[1]5'!$J$46</f>
        <v>250008</v>
      </c>
      <c r="H6" s="34">
        <f t="shared" si="0"/>
        <v>3000096</v>
      </c>
    </row>
    <row r="7" spans="1:8" x14ac:dyDescent="0.3">
      <c r="A7" s="39">
        <v>6</v>
      </c>
      <c r="B7" s="41" t="s">
        <v>99</v>
      </c>
      <c r="C7" s="39" t="s">
        <v>100</v>
      </c>
      <c r="D7" s="39" t="s">
        <v>27</v>
      </c>
      <c r="E7" s="40">
        <v>30</v>
      </c>
      <c r="F7" s="39" t="s">
        <v>98</v>
      </c>
      <c r="G7" s="44">
        <f>'[1]6'!$K$46</f>
        <v>625020</v>
      </c>
      <c r="H7" s="34">
        <f t="shared" si="0"/>
        <v>7500240</v>
      </c>
    </row>
    <row r="8" spans="1:8" x14ac:dyDescent="0.3">
      <c r="A8" s="39">
        <v>7</v>
      </c>
      <c r="B8" s="41" t="s">
        <v>101</v>
      </c>
      <c r="C8" s="39" t="s">
        <v>102</v>
      </c>
      <c r="D8" s="39" t="s">
        <v>27</v>
      </c>
      <c r="E8" s="40">
        <v>602</v>
      </c>
      <c r="F8" s="39" t="s">
        <v>87</v>
      </c>
      <c r="G8" s="44">
        <f>'[1]7'!$AD$603</f>
        <v>2202526</v>
      </c>
      <c r="H8" s="34">
        <f t="shared" si="0"/>
        <v>26430312</v>
      </c>
    </row>
    <row r="9" spans="1:8" x14ac:dyDescent="0.3">
      <c r="A9" s="39">
        <v>8</v>
      </c>
      <c r="B9" s="43" t="s">
        <v>103</v>
      </c>
      <c r="C9" s="39" t="s">
        <v>104</v>
      </c>
      <c r="D9" s="39" t="s">
        <v>24</v>
      </c>
      <c r="E9" s="40">
        <v>127</v>
      </c>
      <c r="F9" s="39" t="s">
        <v>92</v>
      </c>
      <c r="G9" s="44">
        <f>'[1]8'!$X$46</f>
        <v>2645918</v>
      </c>
      <c r="H9" s="34">
        <f t="shared" si="0"/>
        <v>31751016</v>
      </c>
    </row>
    <row r="10" spans="1:8" x14ac:dyDescent="0.3">
      <c r="A10" s="39">
        <v>9</v>
      </c>
      <c r="B10" s="39" t="s">
        <v>88</v>
      </c>
      <c r="C10" s="39" t="s">
        <v>105</v>
      </c>
      <c r="D10" s="39" t="s">
        <v>24</v>
      </c>
      <c r="E10" s="40">
        <v>1</v>
      </c>
      <c r="F10" s="39" t="s">
        <v>106</v>
      </c>
      <c r="G10" s="44">
        <f>'[1]9'!$G$46</f>
        <v>20834</v>
      </c>
      <c r="H10" s="34">
        <f t="shared" si="0"/>
        <v>250008</v>
      </c>
    </row>
    <row r="11" spans="1:8" x14ac:dyDescent="0.3">
      <c r="A11" s="39">
        <v>10</v>
      </c>
      <c r="B11" s="39" t="s">
        <v>90</v>
      </c>
      <c r="C11" s="39" t="s">
        <v>107</v>
      </c>
      <c r="D11" s="39" t="s">
        <v>108</v>
      </c>
      <c r="E11" s="40">
        <v>1</v>
      </c>
      <c r="F11" s="39" t="s">
        <v>109</v>
      </c>
      <c r="G11" s="44">
        <f>'[1]10'!$G$46</f>
        <v>20834</v>
      </c>
      <c r="H11" s="34">
        <f t="shared" si="0"/>
        <v>250008</v>
      </c>
    </row>
    <row r="12" spans="1:8" x14ac:dyDescent="0.3">
      <c r="A12" s="39">
        <v>11</v>
      </c>
      <c r="B12" s="39" t="s">
        <v>93</v>
      </c>
      <c r="C12" s="39" t="s">
        <v>110</v>
      </c>
      <c r="D12" s="39" t="s">
        <v>108</v>
      </c>
      <c r="E12" s="40">
        <v>1</v>
      </c>
      <c r="F12" s="39" t="s">
        <v>111</v>
      </c>
      <c r="G12" s="44">
        <f>'[1]11'!$G$46</f>
        <v>20834</v>
      </c>
      <c r="H12" s="34">
        <f t="shared" si="0"/>
        <v>250008</v>
      </c>
    </row>
    <row r="13" spans="1:8" x14ac:dyDescent="0.3">
      <c r="A13" s="39">
        <v>12</v>
      </c>
      <c r="B13" s="41" t="s">
        <v>112</v>
      </c>
      <c r="C13" s="39" t="s">
        <v>113</v>
      </c>
      <c r="D13" s="39" t="s">
        <v>108</v>
      </c>
      <c r="E13" s="40">
        <v>1</v>
      </c>
      <c r="F13" s="39" t="s">
        <v>114</v>
      </c>
      <c r="G13" s="44">
        <f>'[1]12'!$G$46</f>
        <v>20834</v>
      </c>
      <c r="H13" s="34">
        <f t="shared" si="0"/>
        <v>250008</v>
      </c>
    </row>
    <row r="14" spans="1:8" x14ac:dyDescent="0.3">
      <c r="A14" s="39">
        <v>13</v>
      </c>
      <c r="B14" s="39" t="s">
        <v>101</v>
      </c>
      <c r="C14" s="39" t="s">
        <v>115</v>
      </c>
      <c r="D14" s="39" t="s">
        <v>20</v>
      </c>
      <c r="E14" s="40">
        <v>21</v>
      </c>
      <c r="F14" s="39" t="s">
        <v>87</v>
      </c>
      <c r="G14" s="44">
        <f>'[1]13'!$AA$46</f>
        <v>437514</v>
      </c>
      <c r="H14" s="34">
        <f t="shared" si="0"/>
        <v>5250168</v>
      </c>
    </row>
    <row r="15" spans="1:8" x14ac:dyDescent="0.3">
      <c r="A15" s="39">
        <v>32</v>
      </c>
      <c r="B15" s="39" t="s">
        <v>85</v>
      </c>
      <c r="C15" s="39" t="s">
        <v>116</v>
      </c>
      <c r="D15" s="39" t="s">
        <v>22</v>
      </c>
      <c r="E15" s="40">
        <v>37</v>
      </c>
      <c r="F15" s="39" t="s">
        <v>87</v>
      </c>
      <c r="G15" s="44">
        <f>'[1]32'!$AO$46</f>
        <v>770858</v>
      </c>
      <c r="H15" s="34">
        <f t="shared" si="0"/>
        <v>9250296</v>
      </c>
    </row>
    <row r="16" spans="1:8" x14ac:dyDescent="0.3">
      <c r="A16" s="39">
        <v>33</v>
      </c>
      <c r="B16" s="39" t="s">
        <v>85</v>
      </c>
      <c r="C16" s="39" t="s">
        <v>117</v>
      </c>
      <c r="D16" s="39" t="s">
        <v>22</v>
      </c>
      <c r="E16" s="40">
        <v>22</v>
      </c>
      <c r="F16" s="39" t="s">
        <v>87</v>
      </c>
      <c r="G16" s="44">
        <f>'[1]33'!$Z$46</f>
        <v>458348</v>
      </c>
      <c r="H16" s="34">
        <f t="shared" si="0"/>
        <v>5500176</v>
      </c>
    </row>
    <row r="17" spans="1:8" x14ac:dyDescent="0.3">
      <c r="A17" s="39">
        <v>34</v>
      </c>
      <c r="B17" s="39" t="s">
        <v>90</v>
      </c>
      <c r="C17" s="39" t="s">
        <v>118</v>
      </c>
      <c r="D17" s="39" t="s">
        <v>22</v>
      </c>
      <c r="E17" s="40">
        <v>16</v>
      </c>
      <c r="F17" s="39" t="s">
        <v>92</v>
      </c>
      <c r="G17" s="44">
        <f>'[1]34'!$T$46</f>
        <v>333344</v>
      </c>
      <c r="H17" s="34">
        <f t="shared" si="0"/>
        <v>4000128</v>
      </c>
    </row>
    <row r="18" spans="1:8" x14ac:dyDescent="0.3">
      <c r="A18" s="39">
        <v>35</v>
      </c>
      <c r="B18" s="39" t="s">
        <v>93</v>
      </c>
      <c r="C18" s="39" t="s">
        <v>119</v>
      </c>
      <c r="D18" s="39" t="s">
        <v>22</v>
      </c>
      <c r="E18" s="40">
        <v>30</v>
      </c>
      <c r="F18" s="39" t="s">
        <v>95</v>
      </c>
      <c r="G18" s="44">
        <f>'[1]35'!$AH$46</f>
        <v>625020</v>
      </c>
      <c r="H18" s="34">
        <f t="shared" si="0"/>
        <v>7500240</v>
      </c>
    </row>
    <row r="19" spans="1:8" x14ac:dyDescent="0.3">
      <c r="A19" s="39">
        <v>36</v>
      </c>
      <c r="B19" s="39" t="s">
        <v>96</v>
      </c>
      <c r="C19" s="39" t="s">
        <v>120</v>
      </c>
      <c r="D19" s="39" t="s">
        <v>22</v>
      </c>
      <c r="E19" s="40">
        <v>9</v>
      </c>
      <c r="F19" s="39" t="s">
        <v>98</v>
      </c>
      <c r="G19" s="44">
        <f>'[1]36'!$M$46</f>
        <v>187506</v>
      </c>
      <c r="H19" s="34">
        <f t="shared" si="0"/>
        <v>2250072</v>
      </c>
    </row>
    <row r="20" spans="1:8" x14ac:dyDescent="0.3">
      <c r="A20" s="39">
        <v>37</v>
      </c>
      <c r="B20" s="41" t="s">
        <v>99</v>
      </c>
      <c r="C20" s="39" t="s">
        <v>121</v>
      </c>
      <c r="D20" s="39" t="s">
        <v>22</v>
      </c>
      <c r="E20" s="40">
        <v>22</v>
      </c>
      <c r="F20" s="39" t="s">
        <v>98</v>
      </c>
      <c r="G20" s="44">
        <f>'[1]37'!$Z$46</f>
        <v>458348</v>
      </c>
      <c r="H20" s="34">
        <f t="shared" si="0"/>
        <v>5500176</v>
      </c>
    </row>
    <row r="21" spans="1:8" x14ac:dyDescent="0.3">
      <c r="A21" s="39">
        <v>38</v>
      </c>
      <c r="B21" s="39" t="s">
        <v>101</v>
      </c>
      <c r="C21" s="39" t="s">
        <v>122</v>
      </c>
      <c r="D21" s="39" t="s">
        <v>22</v>
      </c>
      <c r="E21" s="40">
        <v>67</v>
      </c>
      <c r="F21" s="39" t="s">
        <v>87</v>
      </c>
      <c r="G21" s="44">
        <f>'[1]38'!$AI$72</f>
        <v>1395878</v>
      </c>
      <c r="H21" s="34">
        <f t="shared" si="0"/>
        <v>16750536</v>
      </c>
    </row>
    <row r="22" spans="1:8" x14ac:dyDescent="0.3">
      <c r="G22" s="46">
        <f>SUM(G2:G21)</f>
        <v>12494522</v>
      </c>
      <c r="H22" s="46">
        <f>SUM(H2:H21)</f>
        <v>149934264</v>
      </c>
    </row>
    <row r="23" spans="1:8" x14ac:dyDescent="0.3">
      <c r="G23" s="45"/>
    </row>
    <row r="24" spans="1:8" x14ac:dyDescent="0.3">
      <c r="G24" s="45"/>
    </row>
    <row r="25" spans="1:8" x14ac:dyDescent="0.3">
      <c r="G25" s="45"/>
    </row>
    <row r="26" spans="1:8" x14ac:dyDescent="0.3">
      <c r="G26" s="45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3"/>
  <sheetViews>
    <sheetView showZeros="0" view="pageBreakPreview" topLeftCell="M7" zoomScale="60" zoomScaleNormal="55" workbookViewId="0">
      <selection activeCell="W17" sqref="W17"/>
    </sheetView>
  </sheetViews>
  <sheetFormatPr defaultRowHeight="31.5" x14ac:dyDescent="0.55000000000000004"/>
  <cols>
    <col min="1" max="1" width="10.25" style="1" hidden="1" customWidth="1"/>
    <col min="2" max="3" width="19.625" style="1" hidden="1" customWidth="1"/>
    <col min="4" max="4" width="39.5" style="1" hidden="1" customWidth="1"/>
    <col min="5" max="8" width="22.625" style="1" hidden="1" customWidth="1"/>
    <col min="9" max="9" width="30.125" style="2" hidden="1" customWidth="1"/>
    <col min="10" max="12" width="0" hidden="1" customWidth="1"/>
    <col min="13" max="25" width="9.625" customWidth="1"/>
    <col min="26" max="26" width="9.25" bestFit="1" customWidth="1"/>
    <col min="27" max="27" width="16.75" bestFit="1" customWidth="1"/>
    <col min="28" max="28" width="22.375" bestFit="1" customWidth="1"/>
    <col min="31" max="31" width="9.25" bestFit="1" customWidth="1"/>
  </cols>
  <sheetData>
    <row r="1" spans="1:31" ht="25.5" hidden="1" customHeight="1" x14ac:dyDescent="0.3">
      <c r="A1" s="161" t="s">
        <v>13</v>
      </c>
      <c r="B1" s="161"/>
      <c r="C1" s="161"/>
      <c r="D1" s="161"/>
      <c r="E1" s="161"/>
      <c r="F1" s="161"/>
      <c r="G1" s="161"/>
      <c r="H1" s="161"/>
      <c r="I1" s="16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</row>
    <row r="2" spans="1:31" ht="33" hidden="1" customHeight="1" x14ac:dyDescent="0.3">
      <c r="A2" s="162"/>
      <c r="B2" s="162"/>
      <c r="C2" s="162"/>
      <c r="D2" s="162"/>
      <c r="E2" s="162"/>
      <c r="F2" s="162"/>
      <c r="G2" s="162"/>
      <c r="H2" s="162"/>
      <c r="I2" s="162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</row>
    <row r="3" spans="1:31" s="4" customFormat="1" ht="50.1" hidden="1" customHeight="1" x14ac:dyDescent="0.3">
      <c r="A3" s="6" t="s">
        <v>11</v>
      </c>
      <c r="B3" s="6" t="s">
        <v>7</v>
      </c>
      <c r="C3" s="6" t="s">
        <v>6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10" t="s">
        <v>58</v>
      </c>
      <c r="K3" s="10" t="s">
        <v>59</v>
      </c>
      <c r="L3" s="13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31" s="4" customFormat="1" ht="50.1" hidden="1" customHeight="1" x14ac:dyDescent="0.3">
      <c r="A4" s="5">
        <v>1</v>
      </c>
      <c r="B4" s="164" t="s">
        <v>10</v>
      </c>
      <c r="C4" s="163" t="s">
        <v>12</v>
      </c>
      <c r="D4" s="5" t="s">
        <v>9</v>
      </c>
      <c r="E4" s="7">
        <v>20000</v>
      </c>
      <c r="F4" s="7">
        <f>INT(E4*0.1)</f>
        <v>2000</v>
      </c>
      <c r="G4" s="7">
        <f>SUM(E4:F4)</f>
        <v>22000</v>
      </c>
      <c r="H4" s="7">
        <f>J4*K4+W11+W15</f>
        <v>565</v>
      </c>
      <c r="I4" s="8" t="s">
        <v>48</v>
      </c>
      <c r="J4" s="10">
        <f>W10+W11+W15</f>
        <v>256</v>
      </c>
      <c r="K4" s="10">
        <v>2</v>
      </c>
      <c r="L4" s="13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</row>
    <row r="5" spans="1:31" s="4" customFormat="1" ht="50.1" hidden="1" customHeight="1" x14ac:dyDescent="0.3">
      <c r="A5" s="5">
        <v>2</v>
      </c>
      <c r="B5" s="165"/>
      <c r="C5" s="163"/>
      <c r="D5" s="5" t="s">
        <v>8</v>
      </c>
      <c r="E5" s="7">
        <v>20000</v>
      </c>
      <c r="F5" s="7">
        <f t="shared" ref="F5:F20" si="0">INT(E5*0.1)</f>
        <v>2000</v>
      </c>
      <c r="G5" s="7">
        <f t="shared" ref="G5:G12" si="1">SUM(E5:F5)</f>
        <v>22000</v>
      </c>
      <c r="H5" s="7">
        <f t="shared" ref="H5:H20" si="2">J5*K5</f>
        <v>106</v>
      </c>
      <c r="I5" s="8" t="s">
        <v>49</v>
      </c>
      <c r="J5" s="10">
        <f>W11+W15</f>
        <v>53</v>
      </c>
      <c r="K5" s="10">
        <v>2</v>
      </c>
      <c r="L5" s="13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</row>
    <row r="6" spans="1:31" s="4" customFormat="1" ht="50.1" hidden="1" customHeight="1" x14ac:dyDescent="0.3">
      <c r="A6" s="5">
        <v>3</v>
      </c>
      <c r="B6" s="165"/>
      <c r="C6" s="163"/>
      <c r="D6" s="5" t="s">
        <v>14</v>
      </c>
      <c r="E6" s="7">
        <v>40000</v>
      </c>
      <c r="F6" s="7">
        <f t="shared" si="0"/>
        <v>4000</v>
      </c>
      <c r="G6" s="7">
        <f t="shared" si="1"/>
        <v>44000</v>
      </c>
      <c r="H6" s="7">
        <f t="shared" si="2"/>
        <v>203</v>
      </c>
      <c r="I6" s="8" t="s">
        <v>23</v>
      </c>
      <c r="J6" s="10">
        <f>W10</f>
        <v>203</v>
      </c>
      <c r="K6" s="10">
        <v>1</v>
      </c>
      <c r="L6" s="13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</row>
    <row r="7" spans="1:31" s="67" customFormat="1" ht="60.75" customHeight="1" x14ac:dyDescent="0.3">
      <c r="A7" s="20">
        <v>4</v>
      </c>
      <c r="B7" s="165"/>
      <c r="C7" s="163"/>
      <c r="D7" s="20" t="s">
        <v>15</v>
      </c>
      <c r="E7" s="63">
        <v>40000</v>
      </c>
      <c r="F7" s="63">
        <f t="shared" si="0"/>
        <v>4000</v>
      </c>
      <c r="G7" s="63">
        <f t="shared" si="1"/>
        <v>44000</v>
      </c>
      <c r="H7" s="63">
        <f t="shared" si="2"/>
        <v>203</v>
      </c>
      <c r="I7" s="64" t="s">
        <v>46</v>
      </c>
      <c r="J7" s="65">
        <f>W10</f>
        <v>203</v>
      </c>
      <c r="K7" s="65">
        <v>1</v>
      </c>
      <c r="L7" s="66"/>
      <c r="M7" s="224" t="s">
        <v>138</v>
      </c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73"/>
      <c r="AA7" s="73"/>
      <c r="AB7" s="73"/>
    </row>
    <row r="8" spans="1:31" s="67" customFormat="1" ht="40.5" customHeight="1" thickBot="1" x14ac:dyDescent="0.35">
      <c r="A8" s="20">
        <v>5</v>
      </c>
      <c r="B8" s="165"/>
      <c r="C8" s="220" t="s">
        <v>16</v>
      </c>
      <c r="D8" s="20" t="s">
        <v>17</v>
      </c>
      <c r="E8" s="63">
        <v>20000</v>
      </c>
      <c r="F8" s="63">
        <f t="shared" si="0"/>
        <v>2000</v>
      </c>
      <c r="G8" s="63">
        <f t="shared" si="1"/>
        <v>22000</v>
      </c>
      <c r="H8" s="63">
        <f t="shared" si="2"/>
        <v>2142</v>
      </c>
      <c r="I8" s="64" t="s">
        <v>47</v>
      </c>
      <c r="J8" s="65">
        <f>W12</f>
        <v>714</v>
      </c>
      <c r="K8" s="65">
        <v>3</v>
      </c>
      <c r="L8" s="66"/>
      <c r="M8" s="225" t="s">
        <v>129</v>
      </c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</row>
    <row r="9" spans="1:31" s="67" customFormat="1" ht="57" customHeight="1" thickBot="1" x14ac:dyDescent="0.55000000000000004">
      <c r="A9" s="20">
        <v>6</v>
      </c>
      <c r="B9" s="165"/>
      <c r="C9" s="220"/>
      <c r="D9" s="20" t="s">
        <v>18</v>
      </c>
      <c r="E9" s="63">
        <v>20000</v>
      </c>
      <c r="F9" s="63">
        <f t="shared" si="0"/>
        <v>2000</v>
      </c>
      <c r="G9" s="63">
        <f t="shared" si="1"/>
        <v>22000</v>
      </c>
      <c r="H9" s="63">
        <f t="shared" si="2"/>
        <v>1428</v>
      </c>
      <c r="I9" s="64" t="s">
        <v>31</v>
      </c>
      <c r="J9" s="65">
        <f>W12</f>
        <v>714</v>
      </c>
      <c r="K9" s="65">
        <v>2</v>
      </c>
      <c r="L9" s="68"/>
      <c r="M9" s="221" t="s">
        <v>64</v>
      </c>
      <c r="N9" s="222"/>
      <c r="O9" s="75" t="s">
        <v>29</v>
      </c>
      <c r="P9" s="76" t="s">
        <v>34</v>
      </c>
      <c r="Q9" s="76" t="s">
        <v>35</v>
      </c>
      <c r="R9" s="76" t="s">
        <v>36</v>
      </c>
      <c r="S9" s="76" t="s">
        <v>37</v>
      </c>
      <c r="T9" s="76" t="s">
        <v>38</v>
      </c>
      <c r="U9" s="108" t="s">
        <v>131</v>
      </c>
      <c r="V9" s="109" t="s">
        <v>130</v>
      </c>
      <c r="W9" s="77" t="s">
        <v>57</v>
      </c>
      <c r="X9" s="226" t="s">
        <v>127</v>
      </c>
      <c r="Y9" s="227"/>
      <c r="Z9" s="74"/>
      <c r="AA9" s="74"/>
      <c r="AB9" s="74"/>
    </row>
    <row r="10" spans="1:31" s="67" customFormat="1" ht="57" customHeight="1" x14ac:dyDescent="0.5">
      <c r="A10" s="20">
        <v>7</v>
      </c>
      <c r="B10" s="165"/>
      <c r="C10" s="220"/>
      <c r="D10" s="20" t="s">
        <v>19</v>
      </c>
      <c r="E10" s="63">
        <v>12000</v>
      </c>
      <c r="F10" s="63">
        <f t="shared" si="0"/>
        <v>1200</v>
      </c>
      <c r="G10" s="63">
        <f t="shared" si="1"/>
        <v>13200</v>
      </c>
      <c r="H10" s="63" t="e">
        <f t="shared" si="2"/>
        <v>#VALUE!</v>
      </c>
      <c r="I10" s="64" t="s">
        <v>28</v>
      </c>
      <c r="J10" s="65" t="str">
        <f>X12</f>
        <v>앞치마 여분 30개 추가</v>
      </c>
      <c r="K10" s="65">
        <v>1</v>
      </c>
      <c r="L10" s="68"/>
      <c r="M10" s="223" t="s">
        <v>30</v>
      </c>
      <c r="N10" s="78" t="s">
        <v>23</v>
      </c>
      <c r="O10" s="79">
        <f>'예정수량(공개용)'!O10</f>
        <v>37</v>
      </c>
      <c r="P10" s="80">
        <f>'예정수량(공개용)'!P10</f>
        <v>22</v>
      </c>
      <c r="Q10" s="80">
        <f>'예정수량(공개용)'!Q10</f>
        <v>16</v>
      </c>
      <c r="R10" s="80">
        <f>'예정수량(공개용)'!R10</f>
        <v>30</v>
      </c>
      <c r="S10" s="80">
        <f>'예정수량(공개용)'!S10</f>
        <v>9</v>
      </c>
      <c r="T10" s="80">
        <f>'예정수량(공개용)'!T10</f>
        <v>22</v>
      </c>
      <c r="U10" s="80">
        <f>'예정수량(공개용)'!U10</f>
        <v>67</v>
      </c>
      <c r="V10" s="81">
        <f>'예정수량(공개용)'!V10</f>
        <v>0</v>
      </c>
      <c r="W10" s="82">
        <f>'예정수량(공개용)'!W10</f>
        <v>203</v>
      </c>
      <c r="X10" s="228"/>
      <c r="Y10" s="229"/>
      <c r="Z10" s="74"/>
      <c r="AA10" s="74"/>
      <c r="AB10" s="74"/>
    </row>
    <row r="11" spans="1:31" s="67" customFormat="1" ht="57" customHeight="1" x14ac:dyDescent="0.5">
      <c r="A11" s="20">
        <v>8</v>
      </c>
      <c r="B11" s="165"/>
      <c r="C11" s="69" t="s">
        <v>51</v>
      </c>
      <c r="D11" s="20" t="s">
        <v>25</v>
      </c>
      <c r="E11" s="63">
        <v>20000</v>
      </c>
      <c r="F11" s="63">
        <f t="shared" si="0"/>
        <v>2000</v>
      </c>
      <c r="G11" s="63">
        <f t="shared" si="1"/>
        <v>22000</v>
      </c>
      <c r="H11" s="63">
        <f t="shared" si="2"/>
        <v>194</v>
      </c>
      <c r="I11" s="64" t="s">
        <v>50</v>
      </c>
      <c r="J11" s="65">
        <f>W14</f>
        <v>97</v>
      </c>
      <c r="K11" s="65">
        <v>2</v>
      </c>
      <c r="L11" s="68"/>
      <c r="M11" s="210"/>
      <c r="N11" s="83" t="s">
        <v>32</v>
      </c>
      <c r="O11" s="84">
        <f>'예정수량(공개용)'!O11</f>
        <v>9</v>
      </c>
      <c r="P11" s="85">
        <f>'예정수량(공개용)'!P11</f>
        <v>6</v>
      </c>
      <c r="Q11" s="85">
        <f>'예정수량(공개용)'!Q11</f>
        <v>4</v>
      </c>
      <c r="R11" s="85">
        <f>'예정수량(공개용)'!R11</f>
        <v>3</v>
      </c>
      <c r="S11" s="85">
        <f>'예정수량(공개용)'!S11</f>
        <v>3</v>
      </c>
      <c r="T11" s="85">
        <f>'예정수량(공개용)'!T11</f>
        <v>6</v>
      </c>
      <c r="U11" s="85">
        <f>'예정수량(공개용)'!U11</f>
        <v>1</v>
      </c>
      <c r="V11" s="86">
        <f>'예정수량(공개용)'!V11</f>
        <v>0</v>
      </c>
      <c r="W11" s="87">
        <f>'예정수량(공개용)'!W11</f>
        <v>32</v>
      </c>
      <c r="X11" s="191"/>
      <c r="Y11" s="192"/>
      <c r="Z11" s="74"/>
      <c r="AA11" s="74"/>
      <c r="AB11" s="74"/>
    </row>
    <row r="12" spans="1:31" s="67" customFormat="1" ht="57" customHeight="1" x14ac:dyDescent="0.5">
      <c r="A12" s="20">
        <v>9</v>
      </c>
      <c r="B12" s="166"/>
      <c r="C12" s="69" t="s">
        <v>60</v>
      </c>
      <c r="D12" s="20" t="s">
        <v>61</v>
      </c>
      <c r="E12" s="63">
        <v>20000</v>
      </c>
      <c r="F12" s="63">
        <f t="shared" si="0"/>
        <v>2000</v>
      </c>
      <c r="G12" s="63">
        <f t="shared" si="1"/>
        <v>22000</v>
      </c>
      <c r="H12" s="63">
        <f t="shared" si="2"/>
        <v>70</v>
      </c>
      <c r="I12" s="64" t="s">
        <v>62</v>
      </c>
      <c r="J12" s="65">
        <f>W13</f>
        <v>35</v>
      </c>
      <c r="K12" s="65">
        <v>2</v>
      </c>
      <c r="L12" s="68"/>
      <c r="M12" s="88" t="s">
        <v>33</v>
      </c>
      <c r="N12" s="83" t="s">
        <v>28</v>
      </c>
      <c r="O12" s="84">
        <f>'예정수량(공개용)'!O12</f>
        <v>26</v>
      </c>
      <c r="P12" s="85">
        <f>'예정수량(공개용)'!P12</f>
        <v>27</v>
      </c>
      <c r="Q12" s="85">
        <f>'예정수량(공개용)'!Q12</f>
        <v>10</v>
      </c>
      <c r="R12" s="85">
        <f>'예정수량(공개용)'!R12</f>
        <v>12</v>
      </c>
      <c r="S12" s="85">
        <f>'예정수량(공개용)'!S12</f>
        <v>8</v>
      </c>
      <c r="T12" s="85">
        <f>'예정수량(공개용)'!T12</f>
        <v>24</v>
      </c>
      <c r="U12" s="85">
        <f>'예정수량(공개용)'!U12</f>
        <v>45</v>
      </c>
      <c r="V12" s="86">
        <f>'예정수량(공개용)'!V12</f>
        <v>562</v>
      </c>
      <c r="W12" s="87">
        <f>'예정수량(공개용)'!W12</f>
        <v>714</v>
      </c>
      <c r="X12" s="191" t="str">
        <f>'예정수량(공개용)'!X12:Y12</f>
        <v>앞치마 여분 30개 추가</v>
      </c>
      <c r="Y12" s="192"/>
      <c r="Z12" s="74"/>
      <c r="AA12" s="74"/>
      <c r="AB12" s="74"/>
      <c r="AE12" s="67">
        <v>608</v>
      </c>
    </row>
    <row r="13" spans="1:31" s="67" customFormat="1" ht="57" customHeight="1" x14ac:dyDescent="0.5">
      <c r="A13" s="20">
        <v>10</v>
      </c>
      <c r="B13" s="204" t="s">
        <v>52</v>
      </c>
      <c r="C13" s="207" t="s">
        <v>12</v>
      </c>
      <c r="D13" s="20" t="s">
        <v>9</v>
      </c>
      <c r="E13" s="63">
        <v>20000</v>
      </c>
      <c r="F13" s="63">
        <f t="shared" si="0"/>
        <v>2000</v>
      </c>
      <c r="G13" s="63">
        <f>SUM(E13:F13)</f>
        <v>22000</v>
      </c>
      <c r="H13" s="63">
        <f t="shared" si="2"/>
        <v>512</v>
      </c>
      <c r="I13" s="64" t="s">
        <v>48</v>
      </c>
      <c r="J13" s="65">
        <f>W10+W11+W15</f>
        <v>256</v>
      </c>
      <c r="K13" s="65">
        <v>2</v>
      </c>
      <c r="L13" s="68"/>
      <c r="M13" s="210" t="s">
        <v>41</v>
      </c>
      <c r="N13" s="83" t="s">
        <v>39</v>
      </c>
      <c r="O13" s="84">
        <f>'예정수량(공개용)'!O13</f>
        <v>0</v>
      </c>
      <c r="P13" s="85">
        <f>'예정수량(공개용)'!P13</f>
        <v>0</v>
      </c>
      <c r="Q13" s="85">
        <f>'예정수량(공개용)'!Q13</f>
        <v>29</v>
      </c>
      <c r="R13" s="85">
        <f>'예정수량(공개용)'!R13</f>
        <v>0</v>
      </c>
      <c r="S13" s="85">
        <f>'예정수량(공개용)'!S13</f>
        <v>0</v>
      </c>
      <c r="T13" s="85">
        <f>'예정수량(공개용)'!T13</f>
        <v>6</v>
      </c>
      <c r="U13" s="85">
        <f>'예정수량(공개용)'!U13</f>
        <v>0</v>
      </c>
      <c r="V13" s="86">
        <f>'예정수량(공개용)'!V13</f>
        <v>0</v>
      </c>
      <c r="W13" s="87">
        <f>'예정수량(공개용)'!W13</f>
        <v>35</v>
      </c>
      <c r="X13" s="191"/>
      <c r="Y13" s="192"/>
      <c r="Z13" s="74"/>
      <c r="AA13" s="74"/>
      <c r="AB13" s="74"/>
      <c r="AE13" s="67">
        <f>SUM(O12:T12)</f>
        <v>107</v>
      </c>
    </row>
    <row r="14" spans="1:31" s="67" customFormat="1" ht="57" customHeight="1" x14ac:dyDescent="0.5">
      <c r="A14" s="20">
        <v>11</v>
      </c>
      <c r="B14" s="205"/>
      <c r="C14" s="208"/>
      <c r="D14" s="20" t="s">
        <v>8</v>
      </c>
      <c r="E14" s="63">
        <v>20000</v>
      </c>
      <c r="F14" s="63">
        <f t="shared" si="0"/>
        <v>2000</v>
      </c>
      <c r="G14" s="63">
        <f t="shared" ref="G14:G20" si="3">SUM(E14:F14)</f>
        <v>22000</v>
      </c>
      <c r="H14" s="63">
        <f t="shared" si="2"/>
        <v>106</v>
      </c>
      <c r="I14" s="64" t="s">
        <v>49</v>
      </c>
      <c r="J14" s="65">
        <f>W11+W15</f>
        <v>53</v>
      </c>
      <c r="K14" s="65">
        <v>2</v>
      </c>
      <c r="L14" s="68"/>
      <c r="M14" s="210"/>
      <c r="N14" s="83" t="s">
        <v>40</v>
      </c>
      <c r="O14" s="84">
        <f>'예정수량(공개용)'!O14</f>
        <v>1</v>
      </c>
      <c r="P14" s="85">
        <f>'예정수량(공개용)'!P14</f>
        <v>0</v>
      </c>
      <c r="Q14" s="85">
        <f>'예정수량(공개용)'!Q14</f>
        <v>93</v>
      </c>
      <c r="R14" s="85">
        <f>'예정수량(공개용)'!R14</f>
        <v>1</v>
      </c>
      <c r="S14" s="85">
        <f>'예정수량(공개용)'!S14</f>
        <v>1</v>
      </c>
      <c r="T14" s="85">
        <f>'예정수량(공개용)'!T14</f>
        <v>1</v>
      </c>
      <c r="U14" s="85">
        <f>'예정수량(공개용)'!U14</f>
        <v>0</v>
      </c>
      <c r="V14" s="86">
        <f>'예정수량(공개용)'!V14</f>
        <v>0</v>
      </c>
      <c r="W14" s="87">
        <f>'예정수량(공개용)'!W14</f>
        <v>97</v>
      </c>
      <c r="X14" s="191"/>
      <c r="Y14" s="192"/>
      <c r="Z14" s="74"/>
      <c r="AA14" s="74"/>
      <c r="AB14" s="74"/>
      <c r="AE14" s="67">
        <f>AE12+AE13</f>
        <v>715</v>
      </c>
    </row>
    <row r="15" spans="1:31" s="67" customFormat="1" ht="57" customHeight="1" thickBot="1" x14ac:dyDescent="0.55000000000000004">
      <c r="A15" s="20">
        <v>12</v>
      </c>
      <c r="B15" s="205"/>
      <c r="C15" s="209"/>
      <c r="D15" s="20" t="s">
        <v>53</v>
      </c>
      <c r="E15" s="63">
        <v>50000</v>
      </c>
      <c r="F15" s="63">
        <f t="shared" si="0"/>
        <v>5000</v>
      </c>
      <c r="G15" s="63">
        <f t="shared" si="3"/>
        <v>55000</v>
      </c>
      <c r="H15" s="63">
        <f t="shared" si="2"/>
        <v>256</v>
      </c>
      <c r="I15" s="64" t="s">
        <v>48</v>
      </c>
      <c r="J15" s="65">
        <f>W10+W11+W15</f>
        <v>256</v>
      </c>
      <c r="K15" s="65">
        <v>1</v>
      </c>
      <c r="L15" s="68"/>
      <c r="M15" s="89" t="s">
        <v>21</v>
      </c>
      <c r="N15" s="90" t="s">
        <v>42</v>
      </c>
      <c r="O15" s="91">
        <f>'예정수량(공개용)'!O15</f>
        <v>0</v>
      </c>
      <c r="P15" s="92">
        <f>'예정수량(공개용)'!P15</f>
        <v>0</v>
      </c>
      <c r="Q15" s="92">
        <f>'예정수량(공개용)'!Q15</f>
        <v>0</v>
      </c>
      <c r="R15" s="92">
        <f>'예정수량(공개용)'!R15</f>
        <v>0</v>
      </c>
      <c r="S15" s="92">
        <f>'예정수량(공개용)'!S15</f>
        <v>0</v>
      </c>
      <c r="T15" s="92">
        <f>'예정수량(공개용)'!T15</f>
        <v>0</v>
      </c>
      <c r="U15" s="92">
        <f>'예정수량(공개용)'!U15</f>
        <v>21</v>
      </c>
      <c r="V15" s="93">
        <f>'예정수량(공개용)'!V15</f>
        <v>0</v>
      </c>
      <c r="W15" s="94">
        <f>'예정수량(공개용)'!W15</f>
        <v>21</v>
      </c>
      <c r="X15" s="193"/>
      <c r="Y15" s="194"/>
      <c r="Z15" s="74"/>
      <c r="AA15" s="74"/>
      <c r="AB15" s="74"/>
    </row>
    <row r="16" spans="1:31" s="67" customFormat="1" ht="57" customHeight="1" x14ac:dyDescent="0.5">
      <c r="A16" s="20">
        <v>13</v>
      </c>
      <c r="B16" s="205"/>
      <c r="C16" s="207" t="s">
        <v>16</v>
      </c>
      <c r="D16" s="20" t="s">
        <v>17</v>
      </c>
      <c r="E16" s="63">
        <v>20000</v>
      </c>
      <c r="F16" s="63">
        <f t="shared" si="0"/>
        <v>2000</v>
      </c>
      <c r="G16" s="63">
        <f t="shared" si="3"/>
        <v>22000</v>
      </c>
      <c r="H16" s="63">
        <f t="shared" si="2"/>
        <v>1428</v>
      </c>
      <c r="I16" s="64" t="s">
        <v>47</v>
      </c>
      <c r="J16" s="65">
        <f>W12</f>
        <v>714</v>
      </c>
      <c r="K16" s="65">
        <v>2</v>
      </c>
      <c r="L16" s="68"/>
      <c r="M16" s="211" t="s">
        <v>23</v>
      </c>
      <c r="N16" s="212"/>
      <c r="O16" s="79">
        <f>'예정수량(공개용)'!O16</f>
        <v>37</v>
      </c>
      <c r="P16" s="80">
        <f>'예정수량(공개용)'!P16</f>
        <v>22</v>
      </c>
      <c r="Q16" s="80">
        <f>'예정수량(공개용)'!Q16</f>
        <v>16</v>
      </c>
      <c r="R16" s="80">
        <f>'예정수량(공개용)'!R16</f>
        <v>30</v>
      </c>
      <c r="S16" s="80">
        <f>'예정수량(공개용)'!S16</f>
        <v>9</v>
      </c>
      <c r="T16" s="80">
        <f>'예정수량(공개용)'!T16</f>
        <v>22</v>
      </c>
      <c r="U16" s="80">
        <f>'예정수량(공개용)'!U16</f>
        <v>67</v>
      </c>
      <c r="V16" s="81">
        <f>'예정수량(공개용)'!V16</f>
        <v>0</v>
      </c>
      <c r="W16" s="95">
        <f>'예정수량(공개용)'!W16</f>
        <v>203</v>
      </c>
      <c r="X16" s="195"/>
      <c r="Y16" s="196"/>
      <c r="Z16" s="74"/>
      <c r="AA16" s="74"/>
      <c r="AB16" s="74"/>
    </row>
    <row r="17" spans="1:38" s="67" customFormat="1" ht="57" customHeight="1" x14ac:dyDescent="0.5">
      <c r="A17" s="20">
        <v>14</v>
      </c>
      <c r="B17" s="205"/>
      <c r="C17" s="208"/>
      <c r="D17" s="20" t="s">
        <v>18</v>
      </c>
      <c r="E17" s="63">
        <v>20000</v>
      </c>
      <c r="F17" s="63">
        <f t="shared" si="0"/>
        <v>2000</v>
      </c>
      <c r="G17" s="63">
        <f t="shared" si="3"/>
        <v>22000</v>
      </c>
      <c r="H17" s="63">
        <f t="shared" si="2"/>
        <v>1428</v>
      </c>
      <c r="I17" s="64" t="s">
        <v>31</v>
      </c>
      <c r="J17" s="65">
        <f>W12</f>
        <v>714</v>
      </c>
      <c r="K17" s="65">
        <v>2</v>
      </c>
      <c r="L17" s="68"/>
      <c r="M17" s="213" t="s">
        <v>44</v>
      </c>
      <c r="N17" s="214"/>
      <c r="O17" s="84">
        <f>'예정수량(공개용)'!O17</f>
        <v>35</v>
      </c>
      <c r="P17" s="85">
        <f>'예정수량(공개용)'!P17</f>
        <v>33</v>
      </c>
      <c r="Q17" s="85">
        <f>'예정수량(공개용)'!Q17</f>
        <v>14</v>
      </c>
      <c r="R17" s="85">
        <f>'예정수량(공개용)'!R17</f>
        <v>15</v>
      </c>
      <c r="S17" s="85">
        <f>'예정수량(공개용)'!S17</f>
        <v>11</v>
      </c>
      <c r="T17" s="85">
        <f>'예정수량(공개용)'!T17</f>
        <v>30</v>
      </c>
      <c r="U17" s="85">
        <f>'예정수량(공개용)'!U17</f>
        <v>46</v>
      </c>
      <c r="V17" s="86">
        <f>'예정수량(공개용)'!V17</f>
        <v>562</v>
      </c>
      <c r="W17" s="87">
        <f>'예정수량(공개용)'!W17</f>
        <v>184</v>
      </c>
      <c r="X17" s="198"/>
      <c r="Y17" s="199"/>
      <c r="Z17" s="74"/>
      <c r="AA17" s="74"/>
      <c r="AB17" s="74"/>
    </row>
    <row r="18" spans="1:38" s="67" customFormat="1" ht="57" customHeight="1" x14ac:dyDescent="0.5">
      <c r="A18" s="20">
        <v>15</v>
      </c>
      <c r="B18" s="205"/>
      <c r="C18" s="209"/>
      <c r="D18" s="20" t="s">
        <v>54</v>
      </c>
      <c r="E18" s="63">
        <v>30000</v>
      </c>
      <c r="F18" s="63">
        <f t="shared" si="0"/>
        <v>3000</v>
      </c>
      <c r="G18" s="63">
        <f t="shared" si="3"/>
        <v>33000</v>
      </c>
      <c r="H18" s="63">
        <f t="shared" si="2"/>
        <v>714</v>
      </c>
      <c r="I18" s="64" t="s">
        <v>28</v>
      </c>
      <c r="J18" s="65">
        <f>W12</f>
        <v>714</v>
      </c>
      <c r="K18" s="65">
        <v>1</v>
      </c>
      <c r="L18" s="68"/>
      <c r="M18" s="213" t="s">
        <v>41</v>
      </c>
      <c r="N18" s="214"/>
      <c r="O18" s="84">
        <f>'예정수량(공개용)'!O18</f>
        <v>1</v>
      </c>
      <c r="P18" s="85">
        <f>'예정수량(공개용)'!P18</f>
        <v>0</v>
      </c>
      <c r="Q18" s="85">
        <f>'예정수량(공개용)'!Q18</f>
        <v>122</v>
      </c>
      <c r="R18" s="85">
        <f>'예정수량(공개용)'!R18</f>
        <v>1</v>
      </c>
      <c r="S18" s="85">
        <f>'예정수량(공개용)'!S18</f>
        <v>1</v>
      </c>
      <c r="T18" s="85">
        <f>'예정수량(공개용)'!T18</f>
        <v>7</v>
      </c>
      <c r="U18" s="85">
        <f>'예정수량(공개용)'!U18</f>
        <v>0</v>
      </c>
      <c r="V18" s="86">
        <f>'예정수량(공개용)'!V18</f>
        <v>0</v>
      </c>
      <c r="W18" s="87">
        <f>'예정수량(공개용)'!W18</f>
        <v>132</v>
      </c>
      <c r="X18" s="198"/>
      <c r="Y18" s="199"/>
      <c r="Z18" s="74"/>
      <c r="AA18" s="74"/>
      <c r="AB18" s="74"/>
    </row>
    <row r="19" spans="1:38" s="67" customFormat="1" ht="57" customHeight="1" thickBot="1" x14ac:dyDescent="0.55000000000000004">
      <c r="A19" s="20">
        <v>16</v>
      </c>
      <c r="B19" s="205"/>
      <c r="C19" s="69" t="s">
        <v>51</v>
      </c>
      <c r="D19" s="20" t="s">
        <v>55</v>
      </c>
      <c r="E19" s="63">
        <v>20000</v>
      </c>
      <c r="F19" s="63">
        <f t="shared" si="0"/>
        <v>2000</v>
      </c>
      <c r="G19" s="63">
        <f t="shared" si="3"/>
        <v>22000</v>
      </c>
      <c r="H19" s="63">
        <f t="shared" si="2"/>
        <v>194</v>
      </c>
      <c r="I19" s="64" t="s">
        <v>50</v>
      </c>
      <c r="J19" s="65">
        <f>W14</f>
        <v>97</v>
      </c>
      <c r="K19" s="65">
        <v>2</v>
      </c>
      <c r="L19" s="68"/>
      <c r="M19" s="215" t="s">
        <v>45</v>
      </c>
      <c r="N19" s="216"/>
      <c r="O19" s="91">
        <f>'예정수량(공개용)'!O19</f>
        <v>0</v>
      </c>
      <c r="P19" s="92">
        <f>'예정수량(공개용)'!P19</f>
        <v>0</v>
      </c>
      <c r="Q19" s="92">
        <f>'예정수량(공개용)'!Q19</f>
        <v>0</v>
      </c>
      <c r="R19" s="92">
        <f>'예정수량(공개용)'!R19</f>
        <v>0</v>
      </c>
      <c r="S19" s="92">
        <f>'예정수량(공개용)'!S19</f>
        <v>0</v>
      </c>
      <c r="T19" s="92">
        <f>'예정수량(공개용)'!T19</f>
        <v>0</v>
      </c>
      <c r="U19" s="92">
        <f>'예정수량(공개용)'!U19</f>
        <v>21</v>
      </c>
      <c r="V19" s="93">
        <f>'예정수량(공개용)'!V19</f>
        <v>0</v>
      </c>
      <c r="W19" s="94">
        <f>'예정수량(공개용)'!W19</f>
        <v>21</v>
      </c>
      <c r="X19" s="200"/>
      <c r="Y19" s="201"/>
      <c r="Z19" s="74"/>
      <c r="AA19" s="74"/>
      <c r="AB19" s="74"/>
    </row>
    <row r="20" spans="1:38" s="67" customFormat="1" ht="57" customHeight="1" thickBot="1" x14ac:dyDescent="0.55000000000000004">
      <c r="A20" s="20">
        <v>17</v>
      </c>
      <c r="B20" s="206"/>
      <c r="C20" s="69" t="s">
        <v>63</v>
      </c>
      <c r="D20" s="20" t="s">
        <v>55</v>
      </c>
      <c r="E20" s="63">
        <v>20000</v>
      </c>
      <c r="F20" s="63">
        <f t="shared" si="0"/>
        <v>2000</v>
      </c>
      <c r="G20" s="63">
        <f t="shared" si="3"/>
        <v>22000</v>
      </c>
      <c r="H20" s="63">
        <f t="shared" si="2"/>
        <v>70</v>
      </c>
      <c r="I20" s="64" t="s">
        <v>50</v>
      </c>
      <c r="J20" s="65">
        <f>W13</f>
        <v>35</v>
      </c>
      <c r="K20" s="65">
        <v>2</v>
      </c>
      <c r="L20" s="68"/>
      <c r="M20" s="217" t="s">
        <v>56</v>
      </c>
      <c r="N20" s="218"/>
      <c r="O20" s="96">
        <f>'예정수량(공개용)'!O20</f>
        <v>73</v>
      </c>
      <c r="P20" s="97">
        <f>'예정수량(공개용)'!P20</f>
        <v>55</v>
      </c>
      <c r="Q20" s="97">
        <f>'예정수량(공개용)'!Q20</f>
        <v>152</v>
      </c>
      <c r="R20" s="97">
        <f>'예정수량(공개용)'!R20</f>
        <v>46</v>
      </c>
      <c r="S20" s="97">
        <f>'예정수량(공개용)'!S20</f>
        <v>21</v>
      </c>
      <c r="T20" s="97">
        <f>'예정수량(공개용)'!T20</f>
        <v>59</v>
      </c>
      <c r="U20" s="97">
        <f>'예정수량(공개용)'!U20</f>
        <v>134</v>
      </c>
      <c r="V20" s="98">
        <f>'예정수량(공개용)'!V20</f>
        <v>562</v>
      </c>
      <c r="W20" s="99">
        <f>'예정수량(공개용)'!W20</f>
        <v>1102</v>
      </c>
      <c r="X20" s="202"/>
      <c r="Y20" s="203"/>
      <c r="Z20" s="100"/>
      <c r="AA20" s="74"/>
      <c r="AB20" s="74"/>
    </row>
    <row r="21" spans="1:38" s="119" customFormat="1" ht="19.5" customHeight="1" x14ac:dyDescent="0.5">
      <c r="A21" s="110"/>
      <c r="B21" s="110"/>
      <c r="C21" s="111"/>
      <c r="D21" s="110"/>
      <c r="E21" s="112"/>
      <c r="F21" s="112"/>
      <c r="G21" s="112"/>
      <c r="H21" s="112"/>
      <c r="I21" s="113"/>
      <c r="J21" s="114"/>
      <c r="K21" s="114"/>
      <c r="L21" s="115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7"/>
      <c r="Y21" s="117"/>
      <c r="Z21" s="100"/>
      <c r="AA21" s="118"/>
      <c r="AB21" s="118"/>
    </row>
    <row r="22" spans="1:38" s="68" customFormat="1" ht="40.5" customHeight="1" x14ac:dyDescent="0.5">
      <c r="A22" s="70"/>
      <c r="B22" s="70"/>
      <c r="C22" s="70"/>
      <c r="D22" s="70"/>
      <c r="E22" s="70"/>
      <c r="F22" s="70"/>
      <c r="G22" s="70"/>
      <c r="H22" s="70"/>
      <c r="M22" s="219" t="s">
        <v>126</v>
      </c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</row>
    <row r="23" spans="1:38" s="68" customFormat="1" ht="40.5" customHeight="1" x14ac:dyDescent="0.5">
      <c r="A23" s="70"/>
      <c r="B23" s="70"/>
      <c r="C23" s="70"/>
      <c r="D23" s="70"/>
      <c r="E23" s="70"/>
      <c r="F23" s="70"/>
      <c r="G23" s="70"/>
      <c r="H23" s="70"/>
      <c r="M23" s="197" t="s">
        <v>65</v>
      </c>
      <c r="N23" s="197"/>
      <c r="O23" s="197" t="s">
        <v>66</v>
      </c>
      <c r="P23" s="197"/>
      <c r="Q23" s="197"/>
      <c r="R23" s="197"/>
      <c r="S23" s="197"/>
      <c r="T23" s="197" t="s">
        <v>73</v>
      </c>
      <c r="U23" s="197"/>
      <c r="V23" s="197"/>
      <c r="W23" s="197"/>
      <c r="X23" s="197"/>
      <c r="Y23" s="101"/>
      <c r="Z23" s="101"/>
      <c r="AA23" s="101"/>
      <c r="AB23" s="101"/>
    </row>
    <row r="24" spans="1:38" s="68" customFormat="1" ht="40.5" customHeight="1" x14ac:dyDescent="0.5">
      <c r="A24" s="70"/>
      <c r="B24" s="70"/>
      <c r="C24" s="70"/>
      <c r="D24" s="70"/>
      <c r="E24" s="70"/>
      <c r="F24" s="70"/>
      <c r="G24" s="70"/>
      <c r="H24" s="70"/>
      <c r="M24" s="197"/>
      <c r="N24" s="197"/>
      <c r="O24" s="102"/>
      <c r="P24" s="102" t="s">
        <v>25</v>
      </c>
      <c r="Q24" s="102"/>
      <c r="R24" s="102" t="s">
        <v>67</v>
      </c>
      <c r="S24" s="102"/>
      <c r="T24" s="102" t="s">
        <v>68</v>
      </c>
      <c r="U24" s="102"/>
      <c r="V24" s="102" t="s">
        <v>69</v>
      </c>
      <c r="W24" s="102"/>
      <c r="X24" s="102" t="s">
        <v>43</v>
      </c>
      <c r="Y24" s="102"/>
      <c r="Z24" s="102" t="s">
        <v>25</v>
      </c>
      <c r="AA24" s="102"/>
      <c r="AB24" s="102" t="s">
        <v>70</v>
      </c>
      <c r="AC24" s="102"/>
      <c r="AD24" s="102" t="s">
        <v>71</v>
      </c>
      <c r="AE24" s="102"/>
      <c r="AF24" s="102" t="s">
        <v>72</v>
      </c>
      <c r="AG24" s="102"/>
      <c r="AH24" s="102" t="s">
        <v>26</v>
      </c>
      <c r="AI24" s="102" t="s">
        <v>76</v>
      </c>
      <c r="AJ24" s="102" t="s">
        <v>58</v>
      </c>
      <c r="AK24" s="102" t="s">
        <v>43</v>
      </c>
      <c r="AL24" s="102" t="s">
        <v>77</v>
      </c>
    </row>
    <row r="25" spans="1:38" s="68" customFormat="1" ht="40.5" customHeight="1" x14ac:dyDescent="0.5">
      <c r="A25" s="70"/>
      <c r="B25" s="70"/>
      <c r="C25" s="70"/>
      <c r="D25" s="70"/>
      <c r="E25" s="70"/>
      <c r="F25" s="70"/>
      <c r="G25" s="70"/>
      <c r="H25" s="70"/>
      <c r="M25" s="197" t="s">
        <v>23</v>
      </c>
      <c r="N25" s="197"/>
      <c r="O25" s="120">
        <v>2</v>
      </c>
      <c r="P25" s="103">
        <f>'예정수량(공개용)'!O31</f>
        <v>20000</v>
      </c>
      <c r="Q25" s="103">
        <v>0</v>
      </c>
      <c r="R25" s="103">
        <f>'예정수량(공개용)'!P31</f>
        <v>0</v>
      </c>
      <c r="S25" s="103">
        <v>1</v>
      </c>
      <c r="T25" s="103">
        <f>'예정수량(공개용)'!Q31</f>
        <v>40000</v>
      </c>
      <c r="U25" s="103">
        <v>1</v>
      </c>
      <c r="V25" s="103">
        <f>'예정수량(공개용)'!R31</f>
        <v>40000</v>
      </c>
      <c r="W25" s="103"/>
      <c r="X25" s="103">
        <f>'예정수량(공개용)'!S31</f>
        <v>0</v>
      </c>
      <c r="Y25" s="103">
        <v>2</v>
      </c>
      <c r="Z25" s="103">
        <f>'예정수량(공개용)'!T31</f>
        <v>20000</v>
      </c>
      <c r="AA25" s="103"/>
      <c r="AB25" s="103">
        <f>'예정수량(공개용)'!U31</f>
        <v>0</v>
      </c>
      <c r="AC25" s="103">
        <v>1</v>
      </c>
      <c r="AD25" s="103">
        <f>'예정수량(공개용)'!V31</f>
        <v>50000</v>
      </c>
      <c r="AE25" s="103"/>
      <c r="AF25" s="103">
        <f>'예정수량(공개용)'!W31</f>
        <v>0</v>
      </c>
      <c r="AG25" s="103"/>
      <c r="AH25" s="103">
        <f>'예정수량(공개용)'!X31</f>
        <v>0</v>
      </c>
      <c r="AI25" s="103">
        <f>'예정수량(공개용)'!Y31</f>
        <v>210000</v>
      </c>
      <c r="AJ25" s="85">
        <f>'예정수량(공개용)'!Z31</f>
        <v>203</v>
      </c>
      <c r="AK25" s="85">
        <f>'예정수량(공개용)'!AA31</f>
        <v>0</v>
      </c>
      <c r="AL25" s="104">
        <f>'예정수량(공개용)'!AB31</f>
        <v>42630000</v>
      </c>
    </row>
    <row r="26" spans="1:38" s="68" customFormat="1" ht="40.5" customHeight="1" x14ac:dyDescent="0.5">
      <c r="A26" s="70"/>
      <c r="B26" s="70"/>
      <c r="C26" s="70"/>
      <c r="D26" s="70"/>
      <c r="E26" s="70"/>
      <c r="F26" s="70"/>
      <c r="G26" s="70"/>
      <c r="H26" s="70"/>
      <c r="M26" s="197" t="s">
        <v>74</v>
      </c>
      <c r="N26" s="197"/>
      <c r="O26" s="120">
        <v>3</v>
      </c>
      <c r="P26" s="103">
        <f>'예정수량(공개용)'!O32</f>
        <v>20000</v>
      </c>
      <c r="Q26" s="103">
        <v>2</v>
      </c>
      <c r="R26" s="103">
        <f>'예정수량(공개용)'!P32</f>
        <v>20000</v>
      </c>
      <c r="S26" s="103"/>
      <c r="T26" s="103">
        <f>'예정수량(공개용)'!Q32</f>
        <v>0</v>
      </c>
      <c r="U26" s="103"/>
      <c r="V26" s="103">
        <f>'예정수량(공개용)'!R32</f>
        <v>0</v>
      </c>
      <c r="W26" s="103"/>
      <c r="X26" s="103">
        <f>'예정수량(공개용)'!S32</f>
        <v>0</v>
      </c>
      <c r="Y26" s="103">
        <v>2</v>
      </c>
      <c r="Z26" s="103">
        <f>'예정수량(공개용)'!T32</f>
        <v>20000</v>
      </c>
      <c r="AA26" s="103">
        <v>2</v>
      </c>
      <c r="AB26" s="103">
        <f>'예정수량(공개용)'!U32</f>
        <v>20000</v>
      </c>
      <c r="AC26" s="103">
        <v>1</v>
      </c>
      <c r="AD26" s="103">
        <f>'예정수량(공개용)'!V32</f>
        <v>50000</v>
      </c>
      <c r="AE26" s="103"/>
      <c r="AF26" s="103">
        <f>'예정수량(공개용)'!W32</f>
        <v>0</v>
      </c>
      <c r="AG26" s="103"/>
      <c r="AH26" s="103">
        <f>'예정수량(공개용)'!X32</f>
        <v>0</v>
      </c>
      <c r="AI26" s="103">
        <f>'예정수량(공개용)'!Y32</f>
        <v>230000</v>
      </c>
      <c r="AJ26" s="85">
        <f>'예정수량(공개용)'!Z32</f>
        <v>32</v>
      </c>
      <c r="AK26" s="85">
        <f>'예정수량(공개용)'!AA32</f>
        <v>0</v>
      </c>
      <c r="AL26" s="104">
        <f>'예정수량(공개용)'!AB32</f>
        <v>7360000</v>
      </c>
    </row>
    <row r="27" spans="1:38" s="68" customFormat="1" ht="40.5" customHeight="1" x14ac:dyDescent="0.5">
      <c r="A27" s="70"/>
      <c r="B27" s="70"/>
      <c r="C27" s="70"/>
      <c r="D27" s="70"/>
      <c r="E27" s="70"/>
      <c r="F27" s="70"/>
      <c r="G27" s="70"/>
      <c r="H27" s="70"/>
      <c r="M27" s="197" t="s">
        <v>75</v>
      </c>
      <c r="N27" s="197"/>
      <c r="O27" s="120">
        <v>3</v>
      </c>
      <c r="P27" s="103">
        <f>'예정수량(공개용)'!O33</f>
        <v>20000</v>
      </c>
      <c r="Q27" s="103">
        <v>2</v>
      </c>
      <c r="R27" s="103">
        <f>'예정수량(공개용)'!P33</f>
        <v>20000</v>
      </c>
      <c r="S27" s="103"/>
      <c r="T27" s="103">
        <f>'예정수량(공개용)'!Q33</f>
        <v>0</v>
      </c>
      <c r="U27" s="103"/>
      <c r="V27" s="103">
        <f>'예정수량(공개용)'!R33</f>
        <v>0</v>
      </c>
      <c r="W27" s="103">
        <v>1</v>
      </c>
      <c r="X27" s="103">
        <f>'예정수량(공개용)'!S33</f>
        <v>12000</v>
      </c>
      <c r="Y27" s="103">
        <v>2</v>
      </c>
      <c r="Z27" s="103">
        <f>'예정수량(공개용)'!T33</f>
        <v>20000</v>
      </c>
      <c r="AA27" s="103">
        <v>2</v>
      </c>
      <c r="AB27" s="103">
        <f>'예정수량(공개용)'!U33</f>
        <v>20000</v>
      </c>
      <c r="AC27" s="103"/>
      <c r="AD27" s="103">
        <f>'예정수량(공개용)'!V33</f>
        <v>0</v>
      </c>
      <c r="AE27" s="103">
        <v>1</v>
      </c>
      <c r="AF27" s="103">
        <f>'예정수량(공개용)'!W33</f>
        <v>30000</v>
      </c>
      <c r="AG27" s="103"/>
      <c r="AH27" s="103">
        <f>'예정수량(공개용)'!X33</f>
        <v>0</v>
      </c>
      <c r="AI27" s="103">
        <f>'예정수량(공개용)'!Y33</f>
        <v>222000</v>
      </c>
      <c r="AJ27" s="85">
        <f>'예정수량(공개용)'!Z33</f>
        <v>152</v>
      </c>
      <c r="AK27" s="104">
        <f>'예정수량(공개용)'!AA33</f>
        <v>7104000</v>
      </c>
      <c r="AL27" s="104">
        <f>'예정수량(공개용)'!AB33</f>
        <v>40848000</v>
      </c>
    </row>
    <row r="28" spans="1:38" s="68" customFormat="1" ht="40.5" customHeight="1" x14ac:dyDescent="0.5">
      <c r="A28" s="70"/>
      <c r="B28" s="70"/>
      <c r="C28" s="70"/>
      <c r="D28" s="70"/>
      <c r="E28" s="70"/>
      <c r="F28" s="70"/>
      <c r="G28" s="70"/>
      <c r="H28" s="70"/>
      <c r="M28" s="197" t="s">
        <v>21</v>
      </c>
      <c r="N28" s="197"/>
      <c r="O28" s="120">
        <v>3</v>
      </c>
      <c r="P28" s="103">
        <f>'예정수량(공개용)'!O34</f>
        <v>20000</v>
      </c>
      <c r="Q28" s="103">
        <v>2</v>
      </c>
      <c r="R28" s="103">
        <f>'예정수량(공개용)'!P34</f>
        <v>20000</v>
      </c>
      <c r="S28" s="103"/>
      <c r="T28" s="103">
        <f>'예정수량(공개용)'!Q34</f>
        <v>0</v>
      </c>
      <c r="U28" s="103"/>
      <c r="V28" s="103">
        <f>'예정수량(공개용)'!R34</f>
        <v>0</v>
      </c>
      <c r="W28" s="103"/>
      <c r="X28" s="103">
        <f>'예정수량(공개용)'!S34</f>
        <v>0</v>
      </c>
      <c r="Y28" s="103">
        <v>2</v>
      </c>
      <c r="Z28" s="103">
        <f>'예정수량(공개용)'!T34</f>
        <v>20000</v>
      </c>
      <c r="AA28" s="103">
        <v>2</v>
      </c>
      <c r="AB28" s="103">
        <f>'예정수량(공개용)'!U34</f>
        <v>20000</v>
      </c>
      <c r="AC28" s="103">
        <v>1</v>
      </c>
      <c r="AD28" s="103">
        <f>'예정수량(공개용)'!V34</f>
        <v>50000</v>
      </c>
      <c r="AE28" s="103"/>
      <c r="AF28" s="103">
        <f>'예정수량(공개용)'!W34</f>
        <v>0</v>
      </c>
      <c r="AG28" s="103"/>
      <c r="AH28" s="103">
        <f>'예정수량(공개용)'!X34</f>
        <v>0</v>
      </c>
      <c r="AI28" s="103">
        <f>'예정수량(공개용)'!Y34</f>
        <v>230000</v>
      </c>
      <c r="AJ28" s="85">
        <f>'예정수량(공개용)'!Z34</f>
        <v>21</v>
      </c>
      <c r="AK28" s="85">
        <f>'예정수량(공개용)'!AA34</f>
        <v>0</v>
      </c>
      <c r="AL28" s="104">
        <f>'예정수량(공개용)'!AB34</f>
        <v>4830000</v>
      </c>
    </row>
    <row r="29" spans="1:38" s="68" customFormat="1" ht="40.5" customHeight="1" x14ac:dyDescent="0.5">
      <c r="A29" s="70"/>
      <c r="B29" s="70"/>
      <c r="C29" s="70"/>
      <c r="D29" s="70"/>
      <c r="E29" s="70"/>
      <c r="F29" s="70"/>
      <c r="G29" s="70"/>
      <c r="H29" s="70"/>
      <c r="M29" s="197" t="s">
        <v>41</v>
      </c>
      <c r="N29" s="197"/>
      <c r="O29" s="120">
        <v>2</v>
      </c>
      <c r="P29" s="103">
        <f>'예정수량(공개용)'!O35</f>
        <v>20000</v>
      </c>
      <c r="Q29" s="103">
        <v>0</v>
      </c>
      <c r="R29" s="103">
        <f>'예정수량(공개용)'!P35</f>
        <v>0</v>
      </c>
      <c r="S29" s="103"/>
      <c r="T29" s="103">
        <f>'예정수량(공개용)'!Q35</f>
        <v>0</v>
      </c>
      <c r="U29" s="103"/>
      <c r="V29" s="103">
        <f>'예정수량(공개용)'!R35</f>
        <v>0</v>
      </c>
      <c r="W29" s="103"/>
      <c r="X29" s="103">
        <f>'예정수량(공개용)'!S35</f>
        <v>0</v>
      </c>
      <c r="Y29" s="103"/>
      <c r="Z29" s="103">
        <f>'예정수량(공개용)'!T35</f>
        <v>0</v>
      </c>
      <c r="AA29" s="103"/>
      <c r="AB29" s="103">
        <f>'예정수량(공개용)'!U35</f>
        <v>0</v>
      </c>
      <c r="AC29" s="103"/>
      <c r="AD29" s="103">
        <f>'예정수량(공개용)'!V35</f>
        <v>0</v>
      </c>
      <c r="AE29" s="103"/>
      <c r="AF29" s="103">
        <f>'예정수량(공개용)'!W35</f>
        <v>0</v>
      </c>
      <c r="AG29" s="103">
        <v>2</v>
      </c>
      <c r="AH29" s="103">
        <f>'예정수량(공개용)'!X35</f>
        <v>20000</v>
      </c>
      <c r="AI29" s="103">
        <f>'예정수량(공개용)'!Y35</f>
        <v>80000</v>
      </c>
      <c r="AJ29" s="85">
        <f>'예정수량(공개용)'!Z35</f>
        <v>132</v>
      </c>
      <c r="AK29" s="85">
        <f>'예정수량(공개용)'!AA35</f>
        <v>0</v>
      </c>
      <c r="AL29" s="104">
        <f>'예정수량(공개용)'!AB35</f>
        <v>10560000</v>
      </c>
    </row>
    <row r="30" spans="1:38" s="68" customFormat="1" ht="40.5" customHeight="1" x14ac:dyDescent="0.5">
      <c r="A30" s="70"/>
      <c r="B30" s="70"/>
      <c r="C30" s="70"/>
      <c r="D30" s="70"/>
      <c r="E30" s="70"/>
      <c r="F30" s="70"/>
      <c r="G30" s="70"/>
      <c r="H30" s="70"/>
      <c r="M30" s="101"/>
      <c r="N30" s="101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6" t="s">
        <v>78</v>
      </c>
      <c r="AB30" s="107">
        <f>'예정수량(공개용)'!AB36</f>
        <v>106228000</v>
      </c>
    </row>
    <row r="31" spans="1:38" s="68" customFormat="1" ht="40.5" customHeight="1" x14ac:dyDescent="0.5">
      <c r="A31" s="70"/>
      <c r="B31" s="70"/>
      <c r="C31" s="70"/>
      <c r="D31" s="70"/>
      <c r="E31" s="70"/>
      <c r="F31" s="70"/>
      <c r="G31" s="70"/>
      <c r="H31" s="70"/>
      <c r="M31" s="101"/>
      <c r="N31" s="101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6" t="s">
        <v>125</v>
      </c>
      <c r="AB31" s="107">
        <f>'예정수량(공개용)'!AB37</f>
        <v>10622800</v>
      </c>
    </row>
    <row r="32" spans="1:38" s="68" customFormat="1" ht="40.5" customHeight="1" x14ac:dyDescent="0.5">
      <c r="A32" s="70"/>
      <c r="B32" s="70"/>
      <c r="C32" s="70"/>
      <c r="D32" s="70"/>
      <c r="E32" s="70"/>
      <c r="F32" s="70"/>
      <c r="G32" s="70"/>
      <c r="H32" s="70"/>
      <c r="M32" s="101"/>
      <c r="N32" s="101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6" t="s">
        <v>128</v>
      </c>
      <c r="AB32" s="107">
        <f>'예정수량(공개용)'!AB38</f>
        <v>116850800</v>
      </c>
    </row>
    <row r="33" spans="28:28" ht="40.5" customHeight="1" x14ac:dyDescent="0.55000000000000004">
      <c r="AB33" s="45"/>
    </row>
  </sheetData>
  <mergeCells count="38">
    <mergeCell ref="A1:I2"/>
    <mergeCell ref="B4:B12"/>
    <mergeCell ref="C4:C7"/>
    <mergeCell ref="C8:C10"/>
    <mergeCell ref="M9:N9"/>
    <mergeCell ref="M10:M11"/>
    <mergeCell ref="M7:Y7"/>
    <mergeCell ref="M8:AB8"/>
    <mergeCell ref="X9:Y9"/>
    <mergeCell ref="X10:Y10"/>
    <mergeCell ref="X11:Y11"/>
    <mergeCell ref="X12:Y12"/>
    <mergeCell ref="M29:N29"/>
    <mergeCell ref="M23:N24"/>
    <mergeCell ref="O23:S23"/>
    <mergeCell ref="T23:X23"/>
    <mergeCell ref="B13:B20"/>
    <mergeCell ref="C13:C15"/>
    <mergeCell ref="M13:M14"/>
    <mergeCell ref="C16:C18"/>
    <mergeCell ref="M16:N16"/>
    <mergeCell ref="M17:N17"/>
    <mergeCell ref="M18:N18"/>
    <mergeCell ref="M19:N19"/>
    <mergeCell ref="M20:N20"/>
    <mergeCell ref="M22:AB22"/>
    <mergeCell ref="M25:N25"/>
    <mergeCell ref="M26:N26"/>
    <mergeCell ref="M28:N28"/>
    <mergeCell ref="X17:Y17"/>
    <mergeCell ref="X18:Y18"/>
    <mergeCell ref="X19:Y19"/>
    <mergeCell ref="X20:Y20"/>
    <mergeCell ref="X13:Y13"/>
    <mergeCell ref="X14:Y14"/>
    <mergeCell ref="X15:Y15"/>
    <mergeCell ref="X16:Y16"/>
    <mergeCell ref="M27:N27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0"/>
  <sheetViews>
    <sheetView showZeros="0" view="pageBreakPreview" topLeftCell="M7" zoomScaleNormal="55" zoomScaleSheetLayoutView="100" workbookViewId="0">
      <selection activeCell="AA14" sqref="AA14"/>
    </sheetView>
  </sheetViews>
  <sheetFormatPr defaultRowHeight="31.5" x14ac:dyDescent="0.55000000000000004"/>
  <cols>
    <col min="1" max="1" width="10.25" style="1" hidden="1" customWidth="1"/>
    <col min="2" max="3" width="19.625" style="1" hidden="1" customWidth="1"/>
    <col min="4" max="4" width="39.5" style="1" hidden="1" customWidth="1"/>
    <col min="5" max="8" width="22.625" style="1" hidden="1" customWidth="1"/>
    <col min="9" max="9" width="30.125" style="2" hidden="1" customWidth="1"/>
    <col min="10" max="12" width="0" hidden="1" customWidth="1"/>
    <col min="13" max="14" width="9.625" customWidth="1"/>
    <col min="15" max="15" width="4.125" customWidth="1"/>
    <col min="16" max="16" width="8.125" customWidth="1"/>
    <col min="17" max="17" width="4.125" customWidth="1"/>
    <col min="18" max="18" width="8.125" customWidth="1"/>
    <col min="19" max="19" width="4.125" customWidth="1"/>
    <col min="20" max="20" width="8.125" customWidth="1"/>
    <col min="21" max="21" width="4.125" customWidth="1"/>
    <col min="22" max="22" width="8.125" customWidth="1"/>
    <col min="23" max="23" width="4.125" customWidth="1"/>
    <col min="24" max="24" width="8.125" customWidth="1"/>
    <col min="25" max="25" width="4.125" customWidth="1"/>
    <col min="26" max="26" width="8.125" customWidth="1"/>
    <col min="27" max="27" width="4.125" customWidth="1"/>
    <col min="28" max="28" width="8.125" customWidth="1"/>
    <col min="29" max="29" width="4.125" customWidth="1"/>
    <col min="30" max="30" width="8.125" customWidth="1"/>
    <col min="31" max="31" width="4.125" customWidth="1"/>
    <col min="32" max="32" width="8.125" customWidth="1"/>
    <col min="33" max="33" width="4.125" customWidth="1"/>
    <col min="34" max="34" width="8.125" customWidth="1"/>
    <col min="35" max="37" width="10.875" customWidth="1"/>
    <col min="38" max="38" width="16.75" customWidth="1"/>
    <col min="39" max="39" width="5.25" customWidth="1"/>
  </cols>
  <sheetData>
    <row r="1" spans="1:38" ht="25.5" hidden="1" customHeight="1" x14ac:dyDescent="0.3">
      <c r="A1" s="161" t="s">
        <v>13</v>
      </c>
      <c r="B1" s="161"/>
      <c r="C1" s="161"/>
      <c r="D1" s="161"/>
      <c r="E1" s="161"/>
      <c r="F1" s="161"/>
      <c r="G1" s="161"/>
      <c r="H1" s="161"/>
      <c r="I1" s="16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</row>
    <row r="2" spans="1:38" ht="33" hidden="1" customHeight="1" x14ac:dyDescent="0.3">
      <c r="A2" s="162"/>
      <c r="B2" s="162"/>
      <c r="C2" s="162"/>
      <c r="D2" s="162"/>
      <c r="E2" s="162"/>
      <c r="F2" s="162"/>
      <c r="G2" s="162"/>
      <c r="H2" s="162"/>
      <c r="I2" s="162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</row>
    <row r="3" spans="1:38" s="4" customFormat="1" ht="50.1" hidden="1" customHeight="1" x14ac:dyDescent="0.3">
      <c r="A3" s="6" t="s">
        <v>11</v>
      </c>
      <c r="B3" s="6" t="s">
        <v>7</v>
      </c>
      <c r="C3" s="6" t="s">
        <v>6</v>
      </c>
      <c r="D3" s="6" t="s">
        <v>0</v>
      </c>
      <c r="E3" s="6" t="s">
        <v>1</v>
      </c>
      <c r="F3" s="6" t="s">
        <v>2</v>
      </c>
      <c r="G3" s="6" t="s">
        <v>3</v>
      </c>
      <c r="H3" s="6" t="s">
        <v>4</v>
      </c>
      <c r="I3" s="6" t="s">
        <v>5</v>
      </c>
      <c r="J3" s="10" t="s">
        <v>58</v>
      </c>
      <c r="K3" s="10" t="s">
        <v>59</v>
      </c>
      <c r="L3" s="13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38" s="4" customFormat="1" ht="50.1" hidden="1" customHeight="1" x14ac:dyDescent="0.3">
      <c r="A4" s="5">
        <v>1</v>
      </c>
      <c r="B4" s="164" t="s">
        <v>10</v>
      </c>
      <c r="C4" s="163" t="s">
        <v>12</v>
      </c>
      <c r="D4" s="5" t="s">
        <v>9</v>
      </c>
      <c r="E4" s="7">
        <v>20000</v>
      </c>
      <c r="F4" s="7">
        <f>INT(E4*0.1)</f>
        <v>2000</v>
      </c>
      <c r="G4" s="7">
        <f>SUM(E4:F4)</f>
        <v>22000</v>
      </c>
      <c r="H4" s="7" t="e">
        <f>J4*K4+#REF!+#REF!</f>
        <v>#REF!</v>
      </c>
      <c r="I4" s="8" t="s">
        <v>48</v>
      </c>
      <c r="J4" s="10" t="e">
        <f>#REF!+#REF!+#REF!</f>
        <v>#REF!</v>
      </c>
      <c r="K4" s="10">
        <v>2</v>
      </c>
      <c r="L4" s="13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</row>
    <row r="5" spans="1:38" s="4" customFormat="1" ht="50.1" hidden="1" customHeight="1" x14ac:dyDescent="0.3">
      <c r="A5" s="5">
        <v>2</v>
      </c>
      <c r="B5" s="165"/>
      <c r="C5" s="163"/>
      <c r="D5" s="5" t="s">
        <v>8</v>
      </c>
      <c r="E5" s="7">
        <v>20000</v>
      </c>
      <c r="F5" s="7">
        <f t="shared" ref="F5:F7" si="0">INT(E5*0.1)</f>
        <v>2000</v>
      </c>
      <c r="G5" s="7">
        <f t="shared" ref="G5:G7" si="1">SUM(E5:F5)</f>
        <v>22000</v>
      </c>
      <c r="H5" s="7" t="e">
        <f t="shared" ref="H5:H7" si="2">J5*K5</f>
        <v>#REF!</v>
      </c>
      <c r="I5" s="8" t="s">
        <v>49</v>
      </c>
      <c r="J5" s="10" t="e">
        <f>#REF!+#REF!</f>
        <v>#REF!</v>
      </c>
      <c r="K5" s="10">
        <v>2</v>
      </c>
      <c r="L5" s="13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</row>
    <row r="6" spans="1:38" s="4" customFormat="1" ht="50.1" hidden="1" customHeight="1" x14ac:dyDescent="0.3">
      <c r="A6" s="5">
        <v>3</v>
      </c>
      <c r="B6" s="165"/>
      <c r="C6" s="163"/>
      <c r="D6" s="5" t="s">
        <v>14</v>
      </c>
      <c r="E6" s="7">
        <v>40000</v>
      </c>
      <c r="F6" s="7">
        <f t="shared" si="0"/>
        <v>4000</v>
      </c>
      <c r="G6" s="7">
        <f t="shared" si="1"/>
        <v>44000</v>
      </c>
      <c r="H6" s="7" t="e">
        <f t="shared" si="2"/>
        <v>#REF!</v>
      </c>
      <c r="I6" s="8" t="s">
        <v>23</v>
      </c>
      <c r="J6" s="10" t="e">
        <f>#REF!</f>
        <v>#REF!</v>
      </c>
      <c r="K6" s="10">
        <v>1</v>
      </c>
      <c r="L6" s="13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</row>
    <row r="7" spans="1:38" s="67" customFormat="1" ht="50.1" customHeight="1" x14ac:dyDescent="0.3">
      <c r="A7" s="20">
        <v>4</v>
      </c>
      <c r="B7" s="165"/>
      <c r="C7" s="163"/>
      <c r="D7" s="20" t="s">
        <v>15</v>
      </c>
      <c r="E7" s="63">
        <v>40000</v>
      </c>
      <c r="F7" s="63">
        <f t="shared" si="0"/>
        <v>4000</v>
      </c>
      <c r="G7" s="63">
        <f t="shared" si="1"/>
        <v>44000</v>
      </c>
      <c r="H7" s="63" t="e">
        <f t="shared" si="2"/>
        <v>#REF!</v>
      </c>
      <c r="I7" s="64" t="s">
        <v>46</v>
      </c>
      <c r="J7" s="65" t="e">
        <f>#REF!</f>
        <v>#REF!</v>
      </c>
      <c r="K7" s="65">
        <v>1</v>
      </c>
      <c r="L7" s="66"/>
      <c r="M7" s="239" t="s">
        <v>137</v>
      </c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</row>
    <row r="8" spans="1:38" s="68" customFormat="1" ht="40.5" customHeight="1" thickBot="1" x14ac:dyDescent="0.55000000000000004">
      <c r="A8" s="70"/>
      <c r="B8" s="70"/>
      <c r="C8" s="70"/>
      <c r="D8" s="70"/>
      <c r="E8" s="70"/>
      <c r="F8" s="70"/>
      <c r="G8" s="70"/>
      <c r="H8" s="70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</row>
    <row r="9" spans="1:38" s="68" customFormat="1" ht="44.25" customHeight="1" x14ac:dyDescent="0.5">
      <c r="A9" s="70"/>
      <c r="B9" s="70"/>
      <c r="C9" s="70"/>
      <c r="D9" s="70"/>
      <c r="E9" s="70"/>
      <c r="F9" s="70"/>
      <c r="G9" s="70"/>
      <c r="H9" s="70"/>
      <c r="M9" s="223" t="s">
        <v>65</v>
      </c>
      <c r="N9" s="231"/>
      <c r="O9" s="223" t="s">
        <v>66</v>
      </c>
      <c r="P9" s="230"/>
      <c r="Q9" s="230"/>
      <c r="R9" s="230"/>
      <c r="S9" s="230"/>
      <c r="T9" s="230"/>
      <c r="U9" s="230"/>
      <c r="V9" s="230"/>
      <c r="W9" s="230"/>
      <c r="X9" s="231"/>
      <c r="Y9" s="223" t="s">
        <v>73</v>
      </c>
      <c r="Z9" s="230"/>
      <c r="AA9" s="230"/>
      <c r="AB9" s="230"/>
      <c r="AC9" s="230"/>
      <c r="AD9" s="230"/>
      <c r="AE9" s="230"/>
      <c r="AF9" s="230"/>
      <c r="AG9" s="230"/>
      <c r="AH9" s="231"/>
      <c r="AI9" s="170" t="s">
        <v>136</v>
      </c>
      <c r="AJ9" s="235"/>
      <c r="AK9" s="235"/>
      <c r="AL9" s="236"/>
    </row>
    <row r="10" spans="1:38" s="68" customFormat="1" ht="44.25" customHeight="1" x14ac:dyDescent="0.5">
      <c r="A10" s="70"/>
      <c r="B10" s="70"/>
      <c r="C10" s="70"/>
      <c r="D10" s="70"/>
      <c r="E10" s="70"/>
      <c r="F10" s="70"/>
      <c r="G10" s="70"/>
      <c r="H10" s="70"/>
      <c r="M10" s="210"/>
      <c r="N10" s="232"/>
      <c r="O10" s="210" t="s">
        <v>25</v>
      </c>
      <c r="P10" s="197"/>
      <c r="Q10" s="197" t="s">
        <v>67</v>
      </c>
      <c r="R10" s="197"/>
      <c r="S10" s="197" t="s">
        <v>68</v>
      </c>
      <c r="T10" s="197"/>
      <c r="U10" s="197" t="s">
        <v>69</v>
      </c>
      <c r="V10" s="197"/>
      <c r="W10" s="197" t="s">
        <v>43</v>
      </c>
      <c r="X10" s="232"/>
      <c r="Y10" s="210" t="s">
        <v>25</v>
      </c>
      <c r="Z10" s="197"/>
      <c r="AA10" s="197" t="s">
        <v>70</v>
      </c>
      <c r="AB10" s="197"/>
      <c r="AC10" s="197" t="s">
        <v>71</v>
      </c>
      <c r="AD10" s="197"/>
      <c r="AE10" s="197" t="s">
        <v>72</v>
      </c>
      <c r="AF10" s="197"/>
      <c r="AG10" s="197" t="s">
        <v>26</v>
      </c>
      <c r="AH10" s="232"/>
      <c r="AI10" s="169"/>
      <c r="AJ10" s="237"/>
      <c r="AK10" s="237"/>
      <c r="AL10" s="238"/>
    </row>
    <row r="11" spans="1:38" s="68" customFormat="1" ht="44.25" customHeight="1" x14ac:dyDescent="0.5">
      <c r="A11" s="70"/>
      <c r="B11" s="70"/>
      <c r="C11" s="70"/>
      <c r="D11" s="70"/>
      <c r="E11" s="70"/>
      <c r="F11" s="70"/>
      <c r="G11" s="70"/>
      <c r="H11" s="70"/>
      <c r="M11" s="210"/>
      <c r="N11" s="232"/>
      <c r="O11" s="137" t="s">
        <v>134</v>
      </c>
      <c r="P11" s="102" t="s">
        <v>135</v>
      </c>
      <c r="Q11" s="138" t="s">
        <v>134</v>
      </c>
      <c r="R11" s="102" t="s">
        <v>135</v>
      </c>
      <c r="S11" s="138" t="s">
        <v>134</v>
      </c>
      <c r="T11" s="102" t="s">
        <v>135</v>
      </c>
      <c r="U11" s="138" t="s">
        <v>134</v>
      </c>
      <c r="V11" s="102" t="s">
        <v>135</v>
      </c>
      <c r="W11" s="138" t="s">
        <v>134</v>
      </c>
      <c r="X11" s="121" t="s">
        <v>135</v>
      </c>
      <c r="Y11" s="137" t="s">
        <v>134</v>
      </c>
      <c r="Z11" s="102" t="s">
        <v>135</v>
      </c>
      <c r="AA11" s="138" t="s">
        <v>134</v>
      </c>
      <c r="AB11" s="102" t="s">
        <v>135</v>
      </c>
      <c r="AC11" s="138" t="s">
        <v>134</v>
      </c>
      <c r="AD11" s="102" t="s">
        <v>135</v>
      </c>
      <c r="AE11" s="138" t="s">
        <v>134</v>
      </c>
      <c r="AF11" s="102" t="s">
        <v>135</v>
      </c>
      <c r="AG11" s="138" t="s">
        <v>134</v>
      </c>
      <c r="AH11" s="121" t="s">
        <v>135</v>
      </c>
      <c r="AI11" s="88" t="s">
        <v>76</v>
      </c>
      <c r="AJ11" s="102" t="s">
        <v>58</v>
      </c>
      <c r="AK11" s="102" t="s">
        <v>43</v>
      </c>
      <c r="AL11" s="121" t="s">
        <v>77</v>
      </c>
    </row>
    <row r="12" spans="1:38" s="68" customFormat="1" ht="36.75" customHeight="1" x14ac:dyDescent="0.5">
      <c r="A12" s="70"/>
      <c r="B12" s="70"/>
      <c r="C12" s="70"/>
      <c r="D12" s="70"/>
      <c r="E12" s="70"/>
      <c r="F12" s="70"/>
      <c r="G12" s="70"/>
      <c r="H12" s="70"/>
      <c r="M12" s="210" t="s">
        <v>23</v>
      </c>
      <c r="N12" s="232"/>
      <c r="O12" s="135">
        <v>2</v>
      </c>
      <c r="P12" s="103">
        <f>'예정수량(공개용)'!O31</f>
        <v>20000</v>
      </c>
      <c r="Q12" s="103">
        <v>0</v>
      </c>
      <c r="R12" s="103">
        <f>'예정수량(공개용)'!P31</f>
        <v>0</v>
      </c>
      <c r="S12" s="103">
        <v>1</v>
      </c>
      <c r="T12" s="103">
        <f>'예정수량(공개용)'!Q31</f>
        <v>40000</v>
      </c>
      <c r="U12" s="103">
        <v>1</v>
      </c>
      <c r="V12" s="103">
        <f>'예정수량(공개용)'!R31</f>
        <v>40000</v>
      </c>
      <c r="W12" s="103"/>
      <c r="X12" s="122">
        <f>'예정수량(공개용)'!S31</f>
        <v>0</v>
      </c>
      <c r="Y12" s="125">
        <v>2</v>
      </c>
      <c r="Z12" s="103">
        <f>'예정수량(공개용)'!T31</f>
        <v>20000</v>
      </c>
      <c r="AA12" s="103"/>
      <c r="AB12" s="103">
        <f>'예정수량(공개용)'!U31</f>
        <v>0</v>
      </c>
      <c r="AC12" s="103">
        <v>1</v>
      </c>
      <c r="AD12" s="103">
        <f>'예정수량(공개용)'!V31</f>
        <v>50000</v>
      </c>
      <c r="AE12" s="103"/>
      <c r="AF12" s="103">
        <f>'예정수량(공개용)'!W31</f>
        <v>0</v>
      </c>
      <c r="AG12" s="103"/>
      <c r="AH12" s="122">
        <f>'예정수량(공개용)'!X31</f>
        <v>0</v>
      </c>
      <c r="AI12" s="125">
        <f>'예정수량(공개용)'!Y31</f>
        <v>210000</v>
      </c>
      <c r="AJ12" s="85">
        <f>'예정수량(공개용)'!Z31</f>
        <v>203</v>
      </c>
      <c r="AK12" s="85">
        <f>'예정수량(공개용)'!AA31</f>
        <v>0</v>
      </c>
      <c r="AL12" s="127">
        <f>'예정수량(공개용)'!AB31</f>
        <v>42630000</v>
      </c>
    </row>
    <row r="13" spans="1:38" s="68" customFormat="1" ht="36.75" customHeight="1" x14ac:dyDescent="0.5">
      <c r="A13" s="70"/>
      <c r="B13" s="70"/>
      <c r="C13" s="70"/>
      <c r="D13" s="70"/>
      <c r="E13" s="70"/>
      <c r="F13" s="70"/>
      <c r="G13" s="70"/>
      <c r="H13" s="70"/>
      <c r="M13" s="210" t="s">
        <v>74</v>
      </c>
      <c r="N13" s="232"/>
      <c r="O13" s="135">
        <v>3</v>
      </c>
      <c r="P13" s="103">
        <f>'예정수량(공개용)'!O32</f>
        <v>20000</v>
      </c>
      <c r="Q13" s="103">
        <v>2</v>
      </c>
      <c r="R13" s="103">
        <f>'예정수량(공개용)'!P32</f>
        <v>20000</v>
      </c>
      <c r="S13" s="103"/>
      <c r="T13" s="103">
        <f>'예정수량(공개용)'!Q32</f>
        <v>0</v>
      </c>
      <c r="U13" s="103"/>
      <c r="V13" s="103">
        <f>'예정수량(공개용)'!R32</f>
        <v>0</v>
      </c>
      <c r="W13" s="103"/>
      <c r="X13" s="122">
        <f>'예정수량(공개용)'!S32</f>
        <v>0</v>
      </c>
      <c r="Y13" s="125">
        <v>2</v>
      </c>
      <c r="Z13" s="103">
        <f>'예정수량(공개용)'!T32</f>
        <v>20000</v>
      </c>
      <c r="AA13" s="103">
        <v>2</v>
      </c>
      <c r="AB13" s="103">
        <f>'예정수량(공개용)'!U32</f>
        <v>20000</v>
      </c>
      <c r="AC13" s="103">
        <v>1</v>
      </c>
      <c r="AD13" s="103">
        <f>'예정수량(공개용)'!V32</f>
        <v>50000</v>
      </c>
      <c r="AE13" s="103"/>
      <c r="AF13" s="103">
        <f>'예정수량(공개용)'!W32</f>
        <v>0</v>
      </c>
      <c r="AG13" s="103"/>
      <c r="AH13" s="122">
        <f>'예정수량(공개용)'!X32</f>
        <v>0</v>
      </c>
      <c r="AI13" s="125">
        <f>'예정수량(공개용)'!Y32</f>
        <v>230000</v>
      </c>
      <c r="AJ13" s="85">
        <f>'예정수량(공개용)'!Z32</f>
        <v>32</v>
      </c>
      <c r="AK13" s="85">
        <f>'예정수량(공개용)'!AA32</f>
        <v>0</v>
      </c>
      <c r="AL13" s="127">
        <f>'예정수량(공개용)'!AB32</f>
        <v>7360000</v>
      </c>
    </row>
    <row r="14" spans="1:38" s="68" customFormat="1" ht="36.75" customHeight="1" x14ac:dyDescent="0.5">
      <c r="A14" s="70"/>
      <c r="B14" s="70"/>
      <c r="C14" s="70"/>
      <c r="D14" s="70"/>
      <c r="E14" s="70"/>
      <c r="F14" s="70"/>
      <c r="G14" s="70"/>
      <c r="H14" s="70"/>
      <c r="M14" s="210" t="s">
        <v>75</v>
      </c>
      <c r="N14" s="232"/>
      <c r="O14" s="135">
        <v>3</v>
      </c>
      <c r="P14" s="103">
        <f>'예정수량(공개용)'!O33</f>
        <v>20000</v>
      </c>
      <c r="Q14" s="103">
        <v>2</v>
      </c>
      <c r="R14" s="103">
        <f>'예정수량(공개용)'!P33</f>
        <v>20000</v>
      </c>
      <c r="S14" s="103"/>
      <c r="T14" s="103">
        <f>'예정수량(공개용)'!Q33</f>
        <v>0</v>
      </c>
      <c r="U14" s="103"/>
      <c r="V14" s="103">
        <f>'예정수량(공개용)'!R33</f>
        <v>0</v>
      </c>
      <c r="W14" s="103">
        <v>1</v>
      </c>
      <c r="X14" s="122">
        <f>'예정수량(공개용)'!S33</f>
        <v>12000</v>
      </c>
      <c r="Y14" s="125">
        <v>2</v>
      </c>
      <c r="Z14" s="103">
        <f>'예정수량(공개용)'!T33</f>
        <v>20000</v>
      </c>
      <c r="AA14" s="103">
        <v>2</v>
      </c>
      <c r="AB14" s="103">
        <f>'예정수량(공개용)'!U33</f>
        <v>20000</v>
      </c>
      <c r="AC14" s="103"/>
      <c r="AD14" s="103">
        <f>'예정수량(공개용)'!V33</f>
        <v>0</v>
      </c>
      <c r="AE14" s="103">
        <v>1</v>
      </c>
      <c r="AF14" s="103">
        <f>'예정수량(공개용)'!W33</f>
        <v>30000</v>
      </c>
      <c r="AG14" s="103"/>
      <c r="AH14" s="122">
        <f>'예정수량(공개용)'!X33</f>
        <v>0</v>
      </c>
      <c r="AI14" s="125">
        <f>'예정수량(공개용)'!Y33</f>
        <v>222000</v>
      </c>
      <c r="AJ14" s="85">
        <f>'예정수량(공개용)'!Z33</f>
        <v>152</v>
      </c>
      <c r="AK14" s="104">
        <f>'예정수량(공개용)'!AA33</f>
        <v>7104000</v>
      </c>
      <c r="AL14" s="127">
        <f>'예정수량(공개용)'!AB33</f>
        <v>40848000</v>
      </c>
    </row>
    <row r="15" spans="1:38" s="68" customFormat="1" ht="36.75" customHeight="1" x14ac:dyDescent="0.5">
      <c r="A15" s="70"/>
      <c r="B15" s="70"/>
      <c r="C15" s="70"/>
      <c r="D15" s="70"/>
      <c r="E15" s="70"/>
      <c r="F15" s="70"/>
      <c r="G15" s="70"/>
      <c r="H15" s="70"/>
      <c r="M15" s="210" t="s">
        <v>21</v>
      </c>
      <c r="N15" s="232"/>
      <c r="O15" s="135">
        <v>3</v>
      </c>
      <c r="P15" s="103">
        <f>'예정수량(공개용)'!O34</f>
        <v>20000</v>
      </c>
      <c r="Q15" s="103">
        <v>2</v>
      </c>
      <c r="R15" s="103">
        <f>'예정수량(공개용)'!P34</f>
        <v>20000</v>
      </c>
      <c r="S15" s="103"/>
      <c r="T15" s="103">
        <f>'예정수량(공개용)'!Q34</f>
        <v>0</v>
      </c>
      <c r="U15" s="103"/>
      <c r="V15" s="103">
        <f>'예정수량(공개용)'!R34</f>
        <v>0</v>
      </c>
      <c r="W15" s="103"/>
      <c r="X15" s="122">
        <f>'예정수량(공개용)'!S34</f>
        <v>0</v>
      </c>
      <c r="Y15" s="125">
        <v>2</v>
      </c>
      <c r="Z15" s="103">
        <f>'예정수량(공개용)'!T34</f>
        <v>20000</v>
      </c>
      <c r="AA15" s="103">
        <v>2</v>
      </c>
      <c r="AB15" s="103">
        <f>'예정수량(공개용)'!U34</f>
        <v>20000</v>
      </c>
      <c r="AC15" s="103">
        <v>1</v>
      </c>
      <c r="AD15" s="103">
        <f>'예정수량(공개용)'!V34</f>
        <v>50000</v>
      </c>
      <c r="AE15" s="103"/>
      <c r="AF15" s="103">
        <f>'예정수량(공개용)'!W34</f>
        <v>0</v>
      </c>
      <c r="AG15" s="103"/>
      <c r="AH15" s="122">
        <f>'예정수량(공개용)'!X34</f>
        <v>0</v>
      </c>
      <c r="AI15" s="125">
        <f>'예정수량(공개용)'!Y34</f>
        <v>230000</v>
      </c>
      <c r="AJ15" s="85">
        <f>'예정수량(공개용)'!Z34</f>
        <v>21</v>
      </c>
      <c r="AK15" s="85">
        <f>'예정수량(공개용)'!AA34</f>
        <v>0</v>
      </c>
      <c r="AL15" s="127">
        <f>'예정수량(공개용)'!AB34</f>
        <v>4830000</v>
      </c>
    </row>
    <row r="16" spans="1:38" s="68" customFormat="1" ht="36.75" customHeight="1" thickBot="1" x14ac:dyDescent="0.55000000000000004">
      <c r="A16" s="70"/>
      <c r="B16" s="70"/>
      <c r="C16" s="70"/>
      <c r="D16" s="70"/>
      <c r="E16" s="70"/>
      <c r="F16" s="70"/>
      <c r="G16" s="70"/>
      <c r="H16" s="70"/>
      <c r="M16" s="233" t="s">
        <v>41</v>
      </c>
      <c r="N16" s="234"/>
      <c r="O16" s="136">
        <v>2</v>
      </c>
      <c r="P16" s="123">
        <f>'예정수량(공개용)'!O35</f>
        <v>20000</v>
      </c>
      <c r="Q16" s="123">
        <v>0</v>
      </c>
      <c r="R16" s="123">
        <f>'예정수량(공개용)'!P35</f>
        <v>0</v>
      </c>
      <c r="S16" s="123"/>
      <c r="T16" s="123">
        <f>'예정수량(공개용)'!Q35</f>
        <v>0</v>
      </c>
      <c r="U16" s="123"/>
      <c r="V16" s="123">
        <f>'예정수량(공개용)'!R35</f>
        <v>0</v>
      </c>
      <c r="W16" s="123"/>
      <c r="X16" s="124">
        <f>'예정수량(공개용)'!S35</f>
        <v>0</v>
      </c>
      <c r="Y16" s="126"/>
      <c r="Z16" s="123">
        <f>'예정수량(공개용)'!T35</f>
        <v>0</v>
      </c>
      <c r="AA16" s="123"/>
      <c r="AB16" s="123">
        <f>'예정수량(공개용)'!U35</f>
        <v>0</v>
      </c>
      <c r="AC16" s="123"/>
      <c r="AD16" s="123">
        <f>'예정수량(공개용)'!V35</f>
        <v>0</v>
      </c>
      <c r="AE16" s="123"/>
      <c r="AF16" s="123">
        <f>'예정수량(공개용)'!W35</f>
        <v>0</v>
      </c>
      <c r="AG16" s="123">
        <v>2</v>
      </c>
      <c r="AH16" s="124">
        <f>'예정수량(공개용)'!X35</f>
        <v>20000</v>
      </c>
      <c r="AI16" s="126">
        <f>'예정수량(공개용)'!Y35</f>
        <v>80000</v>
      </c>
      <c r="AJ16" s="92">
        <f>'예정수량(공개용)'!Z35</f>
        <v>132</v>
      </c>
      <c r="AK16" s="92">
        <f>'예정수량(공개용)'!AA35</f>
        <v>0</v>
      </c>
      <c r="AL16" s="128">
        <f>'예정수량(공개용)'!AB35</f>
        <v>10560000</v>
      </c>
    </row>
    <row r="17" spans="1:38" s="68" customFormat="1" ht="40.5" customHeight="1" x14ac:dyDescent="0.5">
      <c r="A17" s="70"/>
      <c r="B17" s="70"/>
      <c r="C17" s="70"/>
      <c r="D17" s="70"/>
      <c r="E17" s="70"/>
      <c r="F17" s="70"/>
      <c r="G17" s="70"/>
      <c r="H17" s="70"/>
      <c r="M17" s="101"/>
      <c r="N17" s="101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29" t="s">
        <v>78</v>
      </c>
      <c r="AL17" s="130">
        <f>'예정수량(공개용)'!AB36</f>
        <v>106228000</v>
      </c>
    </row>
    <row r="18" spans="1:38" s="68" customFormat="1" ht="40.5" customHeight="1" x14ac:dyDescent="0.5">
      <c r="A18" s="70"/>
      <c r="B18" s="70"/>
      <c r="C18" s="70"/>
      <c r="D18" s="70"/>
      <c r="E18" s="70"/>
      <c r="F18" s="70"/>
      <c r="G18" s="70"/>
      <c r="H18" s="70"/>
      <c r="M18" s="101"/>
      <c r="N18" s="101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31" t="s">
        <v>125</v>
      </c>
      <c r="AL18" s="132">
        <f>'예정수량(공개용)'!AB37</f>
        <v>10622800</v>
      </c>
    </row>
    <row r="19" spans="1:38" s="68" customFormat="1" ht="40.5" customHeight="1" thickBot="1" x14ac:dyDescent="0.55000000000000004">
      <c r="A19" s="70"/>
      <c r="B19" s="70"/>
      <c r="C19" s="70"/>
      <c r="D19" s="70"/>
      <c r="E19" s="70"/>
      <c r="F19" s="70"/>
      <c r="G19" s="70"/>
      <c r="H19" s="70"/>
      <c r="M19" s="101"/>
      <c r="N19" s="101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33" t="s">
        <v>128</v>
      </c>
      <c r="AL19" s="134">
        <f>'예정수량(공개용)'!AB38</f>
        <v>116850800</v>
      </c>
    </row>
    <row r="20" spans="1:38" ht="40.5" customHeight="1" x14ac:dyDescent="0.55000000000000004">
      <c r="AB20" s="45"/>
    </row>
  </sheetData>
  <mergeCells count="24">
    <mergeCell ref="A1:I2"/>
    <mergeCell ref="B4:B7"/>
    <mergeCell ref="C4:C7"/>
    <mergeCell ref="M12:N12"/>
    <mergeCell ref="M13:N13"/>
    <mergeCell ref="M16:N16"/>
    <mergeCell ref="AI9:AL10"/>
    <mergeCell ref="M7:AL7"/>
    <mergeCell ref="AC10:AD10"/>
    <mergeCell ref="AA10:AB10"/>
    <mergeCell ref="Y10:Z10"/>
    <mergeCell ref="W10:X10"/>
    <mergeCell ref="U10:V10"/>
    <mergeCell ref="S10:T10"/>
    <mergeCell ref="AG10:AH10"/>
    <mergeCell ref="AE10:AF10"/>
    <mergeCell ref="M8:AB8"/>
    <mergeCell ref="M9:N11"/>
    <mergeCell ref="Q10:R10"/>
    <mergeCell ref="O10:P10"/>
    <mergeCell ref="O9:X9"/>
    <mergeCell ref="Y9:AH9"/>
    <mergeCell ref="M14:N14"/>
    <mergeCell ref="M15:N15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예정수량(공개용)</vt:lpstr>
      <vt:lpstr>예정수량(공개용) (4)</vt:lpstr>
      <vt:lpstr>예산</vt:lpstr>
      <vt:lpstr>예정수량(공개용) (2)</vt:lpstr>
      <vt:lpstr>예정수량(공개용) (3)</vt:lpstr>
      <vt:lpstr>'예정수량(공개용)'!Print_Area</vt:lpstr>
      <vt:lpstr>'예정수량(공개용) (2)'!Print_Area</vt:lpstr>
      <vt:lpstr>'예정수량(공개용) (3)'!Print_Area</vt:lpstr>
      <vt:lpstr>'예정수량(공개용) (4)'!Print_Area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2020-02-26T07:57:24Z</dcterms:modified>
</cp:coreProperties>
</file>